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60" windowWidth="19875" windowHeight="7710"/>
  </bookViews>
  <sheets>
    <sheet name="Hoja1" sheetId="1" r:id="rId1"/>
    <sheet name="Hoja2" sheetId="2" state="hidden" r:id="rId2"/>
  </sheets>
  <definedNames>
    <definedName name="FD">Hoja2!$B$64:$B$71</definedName>
  </definedNames>
  <calcPr calcId="145621"/>
</workbook>
</file>

<file path=xl/calcChain.xml><?xml version="1.0" encoding="utf-8"?>
<calcChain xmlns="http://schemas.openxmlformats.org/spreadsheetml/2006/main">
  <c r="E18" i="1" l="1"/>
  <c r="E9" i="2" s="1"/>
  <c r="E7" i="2"/>
  <c r="M7" i="2"/>
  <c r="M6" i="2"/>
  <c r="M5" i="2"/>
  <c r="M4" i="2"/>
  <c r="M3" i="2"/>
  <c r="E11" i="2"/>
  <c r="E13" i="2"/>
  <c r="E15" i="1"/>
  <c r="E17" i="2" s="1"/>
  <c r="M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2" i="2"/>
  <c r="M8" i="2" l="1"/>
  <c r="E5" i="2" s="1"/>
  <c r="E31" i="2" s="1"/>
  <c r="E29" i="2" s="1"/>
  <c r="E3" i="2" s="1"/>
  <c r="G2" i="2" l="1"/>
  <c r="H2" i="2" s="1"/>
  <c r="E21" i="2"/>
  <c r="E12" i="1"/>
  <c r="G4" i="2"/>
  <c r="H4" i="2" s="1"/>
  <c r="G6" i="2"/>
  <c r="H6" i="2" s="1"/>
  <c r="G8" i="2"/>
  <c r="H8" i="2" s="1"/>
  <c r="G10" i="2"/>
  <c r="H10" i="2" s="1"/>
  <c r="G12" i="2"/>
  <c r="H12" i="2" s="1"/>
  <c r="G14" i="2"/>
  <c r="H14" i="2" s="1"/>
  <c r="G16" i="2"/>
  <c r="H16" i="2" s="1"/>
  <c r="G18" i="2"/>
  <c r="H18" i="2" s="1"/>
  <c r="G20" i="2"/>
  <c r="H20" i="2" s="1"/>
  <c r="G22" i="2"/>
  <c r="H22" i="2" s="1"/>
  <c r="G24" i="2"/>
  <c r="H24" i="2" s="1"/>
  <c r="G26" i="2"/>
  <c r="H26" i="2" s="1"/>
  <c r="G28" i="2"/>
  <c r="H28" i="2" s="1"/>
  <c r="G30" i="2"/>
  <c r="H30" i="2" s="1"/>
  <c r="G32" i="2"/>
  <c r="H32" i="2" s="1"/>
  <c r="G34" i="2"/>
  <c r="H34" i="2" s="1"/>
  <c r="G36" i="2"/>
  <c r="H36" i="2" s="1"/>
  <c r="G38" i="2"/>
  <c r="H38" i="2" s="1"/>
  <c r="G40" i="2"/>
  <c r="H40" i="2" s="1"/>
  <c r="G42" i="2"/>
  <c r="H42" i="2" s="1"/>
  <c r="G44" i="2"/>
  <c r="H44" i="2" s="1"/>
  <c r="G46" i="2"/>
  <c r="H46" i="2" s="1"/>
  <c r="G50" i="2"/>
  <c r="H50" i="2" s="1"/>
  <c r="G54" i="2"/>
  <c r="H54" i="2" s="1"/>
  <c r="G3" i="2"/>
  <c r="H3" i="2" s="1"/>
  <c r="G5" i="2"/>
  <c r="H5" i="2" s="1"/>
  <c r="G7" i="2"/>
  <c r="H7" i="2" s="1"/>
  <c r="G9" i="2"/>
  <c r="H9" i="2" s="1"/>
  <c r="G11" i="2"/>
  <c r="H11" i="2" s="1"/>
  <c r="G13" i="2"/>
  <c r="H13" i="2" s="1"/>
  <c r="G15" i="2"/>
  <c r="H15" i="2" s="1"/>
  <c r="G17" i="2"/>
  <c r="H17" i="2" s="1"/>
  <c r="G19" i="2"/>
  <c r="H19" i="2" s="1"/>
  <c r="G21" i="2"/>
  <c r="H21" i="2" s="1"/>
  <c r="G23" i="2"/>
  <c r="H23" i="2" s="1"/>
  <c r="G25" i="2"/>
  <c r="H25" i="2" s="1"/>
  <c r="G27" i="2"/>
  <c r="H27" i="2" s="1"/>
  <c r="G29" i="2"/>
  <c r="H29" i="2" s="1"/>
  <c r="G31" i="2"/>
  <c r="H31" i="2" s="1"/>
  <c r="G33" i="2"/>
  <c r="H33" i="2" s="1"/>
  <c r="G35" i="2"/>
  <c r="H35" i="2" s="1"/>
  <c r="G37" i="2"/>
  <c r="H37" i="2" s="1"/>
  <c r="G39" i="2"/>
  <c r="H39" i="2" s="1"/>
  <c r="G41" i="2"/>
  <c r="H41" i="2" s="1"/>
  <c r="G43" i="2"/>
  <c r="H43" i="2" s="1"/>
  <c r="G45" i="2"/>
  <c r="H45" i="2" s="1"/>
  <c r="G47" i="2"/>
  <c r="H47" i="2" s="1"/>
  <c r="G49" i="2"/>
  <c r="H49" i="2" s="1"/>
  <c r="G51" i="2"/>
  <c r="H51" i="2" s="1"/>
  <c r="G53" i="2"/>
  <c r="H53" i="2" s="1"/>
  <c r="G55" i="2"/>
  <c r="H55" i="2" s="1"/>
  <c r="G57" i="2"/>
  <c r="H57" i="2" s="1"/>
  <c r="G48" i="2"/>
  <c r="H48" i="2" s="1"/>
  <c r="G52" i="2"/>
  <c r="H52" i="2" s="1"/>
  <c r="G56" i="2"/>
  <c r="H56" i="2" s="1"/>
  <c r="E19" i="2" l="1"/>
  <c r="H15" i="1" l="1"/>
  <c r="E25" i="2"/>
  <c r="G59" i="2"/>
  <c r="H59" i="2" s="1"/>
  <c r="H9" i="1"/>
  <c r="H12" i="1" l="1"/>
  <c r="A62" i="2"/>
  <c r="H18" i="1"/>
  <c r="A61" i="2" l="1"/>
  <c r="B62" i="2"/>
  <c r="E27" i="2" s="1"/>
  <c r="H21" i="1" s="1"/>
</calcChain>
</file>

<file path=xl/sharedStrings.xml><?xml version="1.0" encoding="utf-8"?>
<sst xmlns="http://schemas.openxmlformats.org/spreadsheetml/2006/main" count="65" uniqueCount="50">
  <si>
    <t>A</t>
  </si>
  <si>
    <t>B</t>
  </si>
  <si>
    <t>N° plantas</t>
  </si>
  <si>
    <t>Rend Rel</t>
  </si>
  <si>
    <t>Kg Sem Ha</t>
  </si>
  <si>
    <t>Rend Kg Ha</t>
  </si>
  <si>
    <t>PG</t>
  </si>
  <si>
    <t>Rto Grano</t>
  </si>
  <si>
    <t>Rel G/C</t>
  </si>
  <si>
    <t>Rto Frutos</t>
  </si>
  <si>
    <t>DOE</t>
  </si>
  <si>
    <t>R (I/P)</t>
  </si>
  <si>
    <t>Rendimiento</t>
  </si>
  <si>
    <t>Cont</t>
  </si>
  <si>
    <t>38-42</t>
  </si>
  <si>
    <t>40-50</t>
  </si>
  <si>
    <t>50-60</t>
  </si>
  <si>
    <t>60-70</t>
  </si>
  <si>
    <t>70-80</t>
  </si>
  <si>
    <t>80-100</t>
  </si>
  <si>
    <t>Datos de Entrada</t>
  </si>
  <si>
    <t>Tamaño de la semilla</t>
  </si>
  <si>
    <t>Poder Germinativo</t>
  </si>
  <si>
    <t>Entre 0 y 1</t>
  </si>
  <si>
    <t>Precio de la semilla</t>
  </si>
  <si>
    <t>US$/ton</t>
  </si>
  <si>
    <t>Rendimiento Esperado</t>
  </si>
  <si>
    <t>Kg / ha en caja</t>
  </si>
  <si>
    <t>Relación Grano / Caja</t>
  </si>
  <si>
    <t>Precio del Grano</t>
  </si>
  <si>
    <t>Semillas por kg</t>
  </si>
  <si>
    <t>Cantidad de Semillas</t>
  </si>
  <si>
    <t>Semillas / kg</t>
  </si>
  <si>
    <t>Relación Insumo/Producto</t>
  </si>
  <si>
    <t>Precio Semilla / Precio Granos</t>
  </si>
  <si>
    <t>Kg / ha en Grano</t>
  </si>
  <si>
    <t>Densidad Óptima Económica</t>
  </si>
  <si>
    <t>Kg Semillas/ ha</t>
  </si>
  <si>
    <r>
      <t>N° de Plantas m</t>
    </r>
    <r>
      <rPr>
        <vertAlign val="superscript"/>
        <sz val="11"/>
        <color theme="1"/>
        <rFont val="Calibri"/>
        <family val="2"/>
        <scheme val="minor"/>
      </rPr>
      <t>-2</t>
    </r>
  </si>
  <si>
    <t>Plantas por m lineal a 0,7 DEH</t>
  </si>
  <si>
    <t>Rend a la DOE</t>
  </si>
  <si>
    <t>Rendimiento Alcanzado a la DOE</t>
  </si>
  <si>
    <t xml:space="preserve">Rendimiento Relativo DOE </t>
  </si>
  <si>
    <t>Calculador de la Densidad Óptima Económica de maní</t>
  </si>
  <si>
    <t>(38-42 / 40-50 / 50-60 / 60-70 / 70-80 / 80-100)</t>
  </si>
  <si>
    <t>Icalidad</t>
  </si>
  <si>
    <t>CONTANTE</t>
  </si>
  <si>
    <t>Rend. DOE / Rend Esperado</t>
  </si>
  <si>
    <r>
      <t xml:space="preserve">Morla, F.D.; Giayetto, O.; Fernandez, E.M.; Cerioni, G.A.; Kearney, M.I.T.; y C. Cerliani. 2014. Respuesta del rendimiento de maní a la densidad de plantas en la zona manisera de Córdoba. </t>
    </r>
    <r>
      <rPr>
        <u/>
        <sz val="11"/>
        <color theme="1"/>
        <rFont val="Arial"/>
        <family val="2"/>
      </rPr>
      <t>XXIX Jornada Nacional del Maní</t>
    </r>
    <r>
      <rPr>
        <sz val="11"/>
        <color theme="1"/>
        <rFont val="Arial"/>
        <family val="2"/>
      </rPr>
      <t>. General Cabrera, Córdoba.</t>
    </r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</si>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</sst>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6" fillId="0" borderId="0" xfId="0" applyFont="1" applyAlignment="1">
      <alignment horizontal="center" vertical="center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left"/>
      <protection hidden="1"/>
    </xf>
    <xf numFmtId="0" fontId="4" fillId="0" borderId="5" xfId="0" applyFont="1" applyBorder="1" applyAlignment="1" applyProtection="1">
      <alignment horizontal="left"/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0" xfId="0" applyBorder="1" applyProtection="1">
      <protection hidden="1"/>
    </xf>
    <xf numFmtId="0" fontId="4" fillId="0" borderId="8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165" fontId="2" fillId="5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165" fontId="2" fillId="5" borderId="12" xfId="0" applyNumberFormat="1" applyFont="1" applyFill="1" applyBorder="1" applyAlignment="1" applyProtection="1">
      <alignment horizontal="center" vertical="center"/>
      <protection hidden="1"/>
    </xf>
    <xf numFmtId="165" fontId="0" fillId="0" borderId="8" xfId="0" applyNumberFormat="1" applyBorder="1" applyProtection="1"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2" fillId="5" borderId="2" xfId="0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Protection="1">
      <protection hidden="1"/>
    </xf>
    <xf numFmtId="2" fontId="2" fillId="5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Protection="1">
      <protection hidden="1"/>
    </xf>
    <xf numFmtId="2" fontId="2" fillId="5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1" fontId="2" fillId="5" borderId="11" xfId="0" applyNumberFormat="1" applyFont="1" applyFill="1" applyBorder="1" applyAlignment="1" applyProtection="1">
      <alignment horizontal="center" vertical="center"/>
      <protection hidden="1"/>
    </xf>
    <xf numFmtId="1" fontId="2" fillId="5" borderId="12" xfId="0" applyNumberFormat="1" applyFont="1" applyFill="1" applyBorder="1" applyAlignment="1" applyProtection="1">
      <alignment horizontal="center" vertical="center"/>
      <protection hidden="1"/>
    </xf>
    <xf numFmtId="164" fontId="2" fillId="5" borderId="1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wrapText="1"/>
      <protection hidden="1"/>
    </xf>
    <xf numFmtId="164" fontId="2" fillId="5" borderId="12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3" fillId="4" borderId="16" xfId="0" applyFont="1" applyFill="1" applyBorder="1" applyProtection="1"/>
    <xf numFmtId="0" fontId="0" fillId="0" borderId="7" xfId="0" applyBorder="1" applyProtection="1"/>
    <xf numFmtId="0" fontId="3" fillId="0" borderId="10" xfId="0" applyFont="1" applyBorder="1" applyProtection="1"/>
    <xf numFmtId="0" fontId="0" fillId="0" borderId="10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11" fillId="6" borderId="1" xfId="1" applyFill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34951881014874"/>
          <c:y val="5.1400554097404488E-2"/>
          <c:w val="0.81512270341207349"/>
          <c:h val="0.8002121609798774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Hoja2!$A$2:$A$57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xVal>
          <c:yVal>
            <c:numRef>
              <c:f>Hoja2!$H$2:$H$57</c:f>
              <c:numCache>
                <c:formatCode>General</c:formatCode>
                <c:ptCount val="56"/>
                <c:pt idx="0">
                  <c:v>411.46115261484084</c:v>
                </c:pt>
                <c:pt idx="1">
                  <c:v>770.01596769495291</c:v>
                </c:pt>
                <c:pt idx="2">
                  <c:v>1082.4672273099195</c:v>
                </c:pt>
                <c:pt idx="3">
                  <c:v>1354.7430008570323</c:v>
                </c:pt>
                <c:pt idx="4">
                  <c:v>1592.0091170251471</c:v>
                </c:pt>
                <c:pt idx="5">
                  <c:v>1798.7671739323312</c:v>
                </c:pt>
                <c:pt idx="6">
                  <c:v>1978.9399469621919</c:v>
                </c:pt>
                <c:pt idx="7">
                  <c:v>2135.9458147230903</c:v>
                </c:pt>
                <c:pt idx="8">
                  <c:v>2272.763615197679</c:v>
                </c:pt>
                <c:pt idx="9">
                  <c:v>2391.9891625842979</c:v>
                </c:pt>
                <c:pt idx="10">
                  <c:v>2495.8844971119065</c:v>
                </c:pt>
                <c:pt idx="11">
                  <c:v>2586.4208022345047</c:v>
                </c:pt>
                <c:pt idx="12">
                  <c:v>2665.3158034635921</c:v>
                </c:pt>
                <c:pt idx="13">
                  <c:v>2734.0663583985329</c:v>
                </c:pt>
                <c:pt idx="14">
                  <c:v>2793.9768562783361</c:v>
                </c:pt>
                <c:pt idx="15">
                  <c:v>2846.1839658733415</c:v>
                </c:pt>
                <c:pt idx="16">
                  <c:v>2891.6782012531435</c:v>
                </c:pt>
                <c:pt idx="17">
                  <c:v>2931.3227145933506</c:v>
                </c:pt>
                <c:pt idx="18">
                  <c:v>2965.8696725729901</c:v>
                </c:pt>
                <c:pt idx="19">
                  <c:v>2995.9745270683675</c:v>
                </c:pt>
                <c:pt idx="20">
                  <c:v>3022.2084508981293</c:v>
                </c:pt>
                <c:pt idx="21">
                  <c:v>3045.0691745602021</c:v>
                </c:pt>
                <c:pt idx="22">
                  <c:v>3064.9904295636484</c:v>
                </c:pt>
                <c:pt idx="23">
                  <c:v>3082.3501775217037</c:v>
                </c:pt>
                <c:pt idx="24">
                  <c:v>3097.4777811347822</c:v>
                </c:pt>
                <c:pt idx="25">
                  <c:v>3110.6602531169424</c:v>
                </c:pt>
                <c:pt idx="26">
                  <c:v>3122.1477016253239</c:v>
                </c:pt>
                <c:pt idx="27">
                  <c:v>3132.1580755074988</c:v>
                </c:pt>
                <c:pt idx="28">
                  <c:v>3140.8812993972779</c:v>
                </c:pt>
                <c:pt idx="29">
                  <c:v>3148.4828771132429</c:v>
                </c:pt>
                <c:pt idx="30">
                  <c:v>3155.1070317264885</c:v>
                </c:pt>
                <c:pt idx="31">
                  <c:v>3160.879441873401</c:v>
                </c:pt>
                <c:pt idx="32">
                  <c:v>3165.909626228934</c:v>
                </c:pt>
                <c:pt idx="33">
                  <c:v>3170.2930213804693</c:v>
                </c:pt>
                <c:pt idx="34">
                  <c:v>3174.1127925253122</c:v>
                </c:pt>
                <c:pt idx="35">
                  <c:v>3177.4414113457856</c:v>
                </c:pt>
                <c:pt idx="36">
                  <c:v>3180.3420309986068</c:v>
                </c:pt>
                <c:pt idx="37">
                  <c:v>3182.8696843059129</c:v>
                </c:pt>
                <c:pt idx="38">
                  <c:v>3185.0723278809583</c:v>
                </c:pt>
                <c:pt idx="39">
                  <c:v>3186.9917519984447</c:v>
                </c:pt>
                <c:pt idx="40">
                  <c:v>3188.6643734722634</c:v>
                </c:pt>
                <c:pt idx="41">
                  <c:v>3190.1219265837367</c:v>
                </c:pt>
                <c:pt idx="42">
                  <c:v>3191.392065169196</c:v>
                </c:pt>
                <c:pt idx="43">
                  <c:v>3192.4988872901695</c:v>
                </c:pt>
                <c:pt idx="44">
                  <c:v>3193.4633924406326</c:v>
                </c:pt>
                <c:pt idx="45">
                  <c:v>3194.3038799658102</c:v>
                </c:pt>
                <c:pt idx="46">
                  <c:v>3195.0362962516538</c:v>
                </c:pt>
                <c:pt idx="47">
                  <c:v>3195.674537272133</c:v>
                </c:pt>
                <c:pt idx="48">
                  <c:v>3196.2307122345082</c:v>
                </c:pt>
                <c:pt idx="49">
                  <c:v>3196.7153733246723</c:v>
                </c:pt>
                <c:pt idx="50">
                  <c:v>3197.1377159114663</c:v>
                </c:pt>
                <c:pt idx="51">
                  <c:v>3197.5057530083973</c:v>
                </c:pt>
                <c:pt idx="52">
                  <c:v>3197.8264673027943</c:v>
                </c:pt>
                <c:pt idx="53">
                  <c:v>3198.1059436368064</c:v>
                </c:pt>
                <c:pt idx="54">
                  <c:v>3198.3494844537804</c:v>
                </c:pt>
                <c:pt idx="55">
                  <c:v>3198.5617104003604</c:v>
                </c:pt>
              </c:numCache>
            </c:numRef>
          </c:yVal>
          <c:smooth val="0"/>
        </c:ser>
        <c:ser>
          <c:idx val="1"/>
          <c:order val="1"/>
          <c:tx>
            <c:v>DOE</c:v>
          </c:tx>
          <c:spPr>
            <a:ln w="38100">
              <a:solidFill>
                <a:srgbClr val="00FF0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320011306915758E-2"/>
                  <c:y val="0.5988390910637880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800"/>
                  </a:pPr>
                  <a:endParaRPr lang="es-A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Hoja2!$A$61:$A$62</c:f>
              <c:numCache>
                <c:formatCode>General</c:formatCode>
                <c:ptCount val="2"/>
                <c:pt idx="0">
                  <c:v>24.996287068087472</c:v>
                </c:pt>
                <c:pt idx="1">
                  <c:v>24.996287068087472</c:v>
                </c:pt>
              </c:numCache>
            </c:numRef>
          </c:xVal>
          <c:yVal>
            <c:numRef>
              <c:f>Hoja2!$B$61:$B$62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3042.027873337428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580672"/>
        <c:axId val="131582592"/>
      </c:scatterChart>
      <c:valAx>
        <c:axId val="13158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AR" sz="1100"/>
                  <a:t>Número</a:t>
                </a:r>
                <a:r>
                  <a:rPr lang="es-AR" sz="1100" baseline="0"/>
                  <a:t> de Plantas m</a:t>
                </a:r>
                <a:r>
                  <a:rPr lang="es-AR" sz="1100" baseline="30000"/>
                  <a:t>-2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1582592"/>
        <c:crosses val="autoZero"/>
        <c:crossBetween val="midCat"/>
      </c:valAx>
      <c:valAx>
        <c:axId val="131582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AR" sz="1100"/>
                  <a:t>Rendimiento</a:t>
                </a:r>
                <a:r>
                  <a:rPr lang="es-AR" sz="1100" baseline="0"/>
                  <a:t> (Kg ha</a:t>
                </a:r>
                <a:r>
                  <a:rPr lang="es-AR" sz="1100" baseline="30000"/>
                  <a:t>-1</a:t>
                </a:r>
                <a:r>
                  <a:rPr lang="es-AR" sz="1100" baseline="0"/>
                  <a:t>)</a:t>
                </a:r>
                <a:endParaRPr lang="es-AR" sz="1100"/>
              </a:p>
            </c:rich>
          </c:tx>
          <c:layout>
            <c:manualLayout>
              <c:xMode val="edge"/>
              <c:yMode val="edge"/>
              <c:x val="1.3888888888888888E-2"/>
              <c:y val="0.2236825605132691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31580672"/>
        <c:crosses val="autoZero"/>
        <c:crossBetween val="midCat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8123864131446774"/>
          <c:y val="0.58995646227406284"/>
          <c:w val="0.13575819922324536"/>
          <c:h val="9.1553843332652873E-2"/>
        </c:manualLayout>
      </c:layout>
      <c:overlay val="1"/>
      <c:txPr>
        <a:bodyPr/>
        <a:lstStyle/>
        <a:p>
          <a:pPr>
            <a:defRPr sz="1400"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Hoja2!$G$2:$G$57</c:f>
              <c:numCache>
                <c:formatCode>0.00</c:formatCode>
                <c:ptCount val="56"/>
                <c:pt idx="0">
                  <c:v>6.2111801242236027</c:v>
                </c:pt>
                <c:pt idx="1">
                  <c:v>12.422360248447205</c:v>
                </c:pt>
                <c:pt idx="2">
                  <c:v>18.633540372670808</c:v>
                </c:pt>
                <c:pt idx="3">
                  <c:v>24.844720496894411</c:v>
                </c:pt>
                <c:pt idx="4">
                  <c:v>31.055900621118013</c:v>
                </c:pt>
                <c:pt idx="5">
                  <c:v>37.267080745341616</c:v>
                </c:pt>
                <c:pt idx="6">
                  <c:v>43.478260869565219</c:v>
                </c:pt>
                <c:pt idx="7">
                  <c:v>49.689440993788821</c:v>
                </c:pt>
                <c:pt idx="8">
                  <c:v>55.900621118012424</c:v>
                </c:pt>
                <c:pt idx="9">
                  <c:v>62.111801242236027</c:v>
                </c:pt>
                <c:pt idx="10">
                  <c:v>68.322981366459629</c:v>
                </c:pt>
                <c:pt idx="11">
                  <c:v>74.534161490683232</c:v>
                </c:pt>
                <c:pt idx="12">
                  <c:v>80.745341614906835</c:v>
                </c:pt>
                <c:pt idx="13">
                  <c:v>86.956521739130437</c:v>
                </c:pt>
                <c:pt idx="14">
                  <c:v>93.16770186335404</c:v>
                </c:pt>
                <c:pt idx="15">
                  <c:v>99.378881987577643</c:v>
                </c:pt>
                <c:pt idx="16">
                  <c:v>105.59006211180125</c:v>
                </c:pt>
                <c:pt idx="17">
                  <c:v>111.80124223602485</c:v>
                </c:pt>
                <c:pt idx="18">
                  <c:v>118.01242236024844</c:v>
                </c:pt>
                <c:pt idx="19">
                  <c:v>124.22360248447205</c:v>
                </c:pt>
                <c:pt idx="20">
                  <c:v>130.43478260869566</c:v>
                </c:pt>
                <c:pt idx="21">
                  <c:v>136.64596273291926</c:v>
                </c:pt>
                <c:pt idx="22">
                  <c:v>142.85714285714286</c:v>
                </c:pt>
                <c:pt idx="23">
                  <c:v>149.06832298136646</c:v>
                </c:pt>
                <c:pt idx="24">
                  <c:v>155.27950310559007</c:v>
                </c:pt>
                <c:pt idx="25">
                  <c:v>161.49068322981367</c:v>
                </c:pt>
                <c:pt idx="26">
                  <c:v>167.70186335403727</c:v>
                </c:pt>
                <c:pt idx="27">
                  <c:v>173.91304347826087</c:v>
                </c:pt>
                <c:pt idx="28">
                  <c:v>180.12422360248448</c:v>
                </c:pt>
                <c:pt idx="29">
                  <c:v>186.33540372670808</c:v>
                </c:pt>
                <c:pt idx="30">
                  <c:v>192.54658385093171</c:v>
                </c:pt>
                <c:pt idx="31">
                  <c:v>198.75776397515529</c:v>
                </c:pt>
                <c:pt idx="32">
                  <c:v>204.96894409937889</c:v>
                </c:pt>
                <c:pt idx="33">
                  <c:v>211.18012422360249</c:v>
                </c:pt>
                <c:pt idx="34">
                  <c:v>217.39130434782606</c:v>
                </c:pt>
                <c:pt idx="35">
                  <c:v>223.6024844720497</c:v>
                </c:pt>
                <c:pt idx="36">
                  <c:v>229.8136645962733</c:v>
                </c:pt>
                <c:pt idx="37">
                  <c:v>236.02484472049687</c:v>
                </c:pt>
                <c:pt idx="38">
                  <c:v>242.2360248447205</c:v>
                </c:pt>
                <c:pt idx="39">
                  <c:v>248.44720496894411</c:v>
                </c:pt>
                <c:pt idx="40">
                  <c:v>254.65838509316774</c:v>
                </c:pt>
                <c:pt idx="41">
                  <c:v>260.86956521739131</c:v>
                </c:pt>
                <c:pt idx="42">
                  <c:v>267.08074534161494</c:v>
                </c:pt>
                <c:pt idx="43">
                  <c:v>273.29192546583852</c:v>
                </c:pt>
                <c:pt idx="44">
                  <c:v>279.50310559006209</c:v>
                </c:pt>
                <c:pt idx="45">
                  <c:v>285.71428571428572</c:v>
                </c:pt>
                <c:pt idx="46">
                  <c:v>291.92546583850935</c:v>
                </c:pt>
                <c:pt idx="47">
                  <c:v>298.13664596273293</c:v>
                </c:pt>
                <c:pt idx="48">
                  <c:v>304.3478260869565</c:v>
                </c:pt>
                <c:pt idx="49">
                  <c:v>310.55900621118013</c:v>
                </c:pt>
                <c:pt idx="50">
                  <c:v>316.77018633540371</c:v>
                </c:pt>
                <c:pt idx="51">
                  <c:v>322.98136645962734</c:v>
                </c:pt>
                <c:pt idx="52">
                  <c:v>329.19254658385097</c:v>
                </c:pt>
                <c:pt idx="53">
                  <c:v>335.40372670807454</c:v>
                </c:pt>
                <c:pt idx="54">
                  <c:v>341.61490683229812</c:v>
                </c:pt>
                <c:pt idx="55">
                  <c:v>347.82608695652175</c:v>
                </c:pt>
              </c:numCache>
            </c:numRef>
          </c:xVal>
          <c:yVal>
            <c:numRef>
              <c:f>Hoja2!$H$2:$H$57</c:f>
              <c:numCache>
                <c:formatCode>General</c:formatCode>
                <c:ptCount val="56"/>
                <c:pt idx="0">
                  <c:v>411.46115261484084</c:v>
                </c:pt>
                <c:pt idx="1">
                  <c:v>770.01596769495291</c:v>
                </c:pt>
                <c:pt idx="2">
                  <c:v>1082.4672273099195</c:v>
                </c:pt>
                <c:pt idx="3">
                  <c:v>1354.7430008570323</c:v>
                </c:pt>
                <c:pt idx="4">
                  <c:v>1592.0091170251471</c:v>
                </c:pt>
                <c:pt idx="5">
                  <c:v>1798.7671739323312</c:v>
                </c:pt>
                <c:pt idx="6">
                  <c:v>1978.9399469621919</c:v>
                </c:pt>
                <c:pt idx="7">
                  <c:v>2135.9458147230903</c:v>
                </c:pt>
                <c:pt idx="8">
                  <c:v>2272.763615197679</c:v>
                </c:pt>
                <c:pt idx="9">
                  <c:v>2391.9891625842979</c:v>
                </c:pt>
                <c:pt idx="10">
                  <c:v>2495.8844971119065</c:v>
                </c:pt>
                <c:pt idx="11">
                  <c:v>2586.4208022345047</c:v>
                </c:pt>
                <c:pt idx="12">
                  <c:v>2665.3158034635921</c:v>
                </c:pt>
                <c:pt idx="13">
                  <c:v>2734.0663583985329</c:v>
                </c:pt>
                <c:pt idx="14">
                  <c:v>2793.9768562783361</c:v>
                </c:pt>
                <c:pt idx="15">
                  <c:v>2846.1839658733415</c:v>
                </c:pt>
                <c:pt idx="16">
                  <c:v>2891.6782012531435</c:v>
                </c:pt>
                <c:pt idx="17">
                  <c:v>2931.3227145933506</c:v>
                </c:pt>
                <c:pt idx="18">
                  <c:v>2965.8696725729901</c:v>
                </c:pt>
                <c:pt idx="19">
                  <c:v>2995.9745270683675</c:v>
                </c:pt>
                <c:pt idx="20">
                  <c:v>3022.2084508981293</c:v>
                </c:pt>
                <c:pt idx="21">
                  <c:v>3045.0691745602021</c:v>
                </c:pt>
                <c:pt idx="22">
                  <c:v>3064.9904295636484</c:v>
                </c:pt>
                <c:pt idx="23">
                  <c:v>3082.3501775217037</c:v>
                </c:pt>
                <c:pt idx="24">
                  <c:v>3097.4777811347822</c:v>
                </c:pt>
                <c:pt idx="25">
                  <c:v>3110.6602531169424</c:v>
                </c:pt>
                <c:pt idx="26">
                  <c:v>3122.1477016253239</c:v>
                </c:pt>
                <c:pt idx="27">
                  <c:v>3132.1580755074988</c:v>
                </c:pt>
                <c:pt idx="28">
                  <c:v>3140.8812993972779</c:v>
                </c:pt>
                <c:pt idx="29">
                  <c:v>3148.4828771132429</c:v>
                </c:pt>
                <c:pt idx="30">
                  <c:v>3155.1070317264885</c:v>
                </c:pt>
                <c:pt idx="31">
                  <c:v>3160.879441873401</c:v>
                </c:pt>
                <c:pt idx="32">
                  <c:v>3165.909626228934</c:v>
                </c:pt>
                <c:pt idx="33">
                  <c:v>3170.2930213804693</c:v>
                </c:pt>
                <c:pt idx="34">
                  <c:v>3174.1127925253122</c:v>
                </c:pt>
                <c:pt idx="35">
                  <c:v>3177.4414113457856</c:v>
                </c:pt>
                <c:pt idx="36">
                  <c:v>3180.3420309986068</c:v>
                </c:pt>
                <c:pt idx="37">
                  <c:v>3182.8696843059129</c:v>
                </c:pt>
                <c:pt idx="38">
                  <c:v>3185.0723278809583</c:v>
                </c:pt>
                <c:pt idx="39">
                  <c:v>3186.9917519984447</c:v>
                </c:pt>
                <c:pt idx="40">
                  <c:v>3188.6643734722634</c:v>
                </c:pt>
                <c:pt idx="41">
                  <c:v>3190.1219265837367</c:v>
                </c:pt>
                <c:pt idx="42">
                  <c:v>3191.392065169196</c:v>
                </c:pt>
                <c:pt idx="43">
                  <c:v>3192.4988872901695</c:v>
                </c:pt>
                <c:pt idx="44">
                  <c:v>3193.4633924406326</c:v>
                </c:pt>
                <c:pt idx="45">
                  <c:v>3194.3038799658102</c:v>
                </c:pt>
                <c:pt idx="46">
                  <c:v>3195.0362962516538</c:v>
                </c:pt>
                <c:pt idx="47">
                  <c:v>3195.674537272133</c:v>
                </c:pt>
                <c:pt idx="48">
                  <c:v>3196.2307122345082</c:v>
                </c:pt>
                <c:pt idx="49">
                  <c:v>3196.7153733246723</c:v>
                </c:pt>
                <c:pt idx="50">
                  <c:v>3197.1377159114663</c:v>
                </c:pt>
                <c:pt idx="51">
                  <c:v>3197.5057530083973</c:v>
                </c:pt>
                <c:pt idx="52">
                  <c:v>3197.8264673027943</c:v>
                </c:pt>
                <c:pt idx="53">
                  <c:v>3198.1059436368064</c:v>
                </c:pt>
                <c:pt idx="54">
                  <c:v>3198.3494844537804</c:v>
                </c:pt>
                <c:pt idx="55">
                  <c:v>3198.5617104003604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03168"/>
        <c:axId val="131704704"/>
      </c:scatterChart>
      <c:valAx>
        <c:axId val="13170316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31704704"/>
        <c:crosses val="autoZero"/>
        <c:crossBetween val="midCat"/>
      </c:valAx>
      <c:valAx>
        <c:axId val="13170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7031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84666</xdr:colOff>
      <xdr:row>5</xdr:row>
      <xdr:rowOff>29632</xdr:rowOff>
    </xdr:from>
    <xdr:to>
      <xdr:col>14</xdr:col>
      <xdr:colOff>631657</xdr:colOff>
      <xdr:row>19</xdr:row>
      <xdr:rowOff>2115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285817</xdr:colOff>
      <xdr:row>0</xdr:row>
      <xdr:rowOff>42336</xdr:rowOff>
    </xdr:from>
    <xdr:to>
      <xdr:col>12</xdr:col>
      <xdr:colOff>338736</xdr:colOff>
      <xdr:row>5</xdr:row>
      <xdr:rowOff>158760</xdr:rowOff>
    </xdr:to>
    <xdr:pic>
      <xdr:nvPicPr>
        <xdr:cNvPr id="3" name="2 Imagen" descr="http://www.unrc.edu.ar/img/logounrc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64" r="5178" b="8885"/>
        <a:stretch/>
      </xdr:blipFill>
      <xdr:spPr bwMode="auto">
        <a:xfrm>
          <a:off x="8530234" y="42336"/>
          <a:ext cx="3100919" cy="910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105831</xdr:colOff>
      <xdr:row>0</xdr:row>
      <xdr:rowOff>137586</xdr:rowOff>
    </xdr:from>
    <xdr:to>
      <xdr:col>7</xdr:col>
      <xdr:colOff>618065</xdr:colOff>
      <xdr:row>5</xdr:row>
      <xdr:rowOff>183094</xdr:rowOff>
    </xdr:to>
    <xdr:pic>
      <xdr:nvPicPr>
        <xdr:cNvPr id="4" name="3 Imagen" descr="Ver historia del Ing. Agr. Jorge Gesumarí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01"/>
        <a:stretch/>
      </xdr:blipFill>
      <xdr:spPr bwMode="auto">
        <a:xfrm>
          <a:off x="5873748" y="137586"/>
          <a:ext cx="2226734" cy="877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9</xdr:row>
      <xdr:rowOff>147637</xdr:rowOff>
    </xdr:from>
    <xdr:to>
      <xdr:col>16</xdr:col>
      <xdr:colOff>438150</xdr:colOff>
      <xdr:row>24</xdr:row>
      <xdr:rowOff>33337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ta.gob.ar/documentos/respuesta-del-rendimiento-de-mani-a-la-densidad-de-plantas.-en-la-zona-manisera-de-cordob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33"/>
  <sheetViews>
    <sheetView tabSelected="1" zoomScale="90" zoomScaleNormal="90" workbookViewId="0">
      <selection activeCell="B18" sqref="B18:B19"/>
    </sheetView>
  </sheetViews>
  <sheetFormatPr baseColWidth="10" defaultRowHeight="15" x14ac:dyDescent="0.25"/>
  <cols>
    <col min="1" max="1" width="28.140625" customWidth="1"/>
    <col min="2" max="2" width="11.85546875" bestFit="1" customWidth="1"/>
    <col min="3" max="3" width="2.140625" customWidth="1"/>
    <col min="4" max="4" width="31" customWidth="1"/>
    <col min="5" max="5" width="11" customWidth="1"/>
    <col min="6" max="6" width="2.42578125" customWidth="1"/>
    <col min="7" max="7" width="25.7109375" customWidth="1"/>
  </cols>
  <sheetData>
    <row r="1" spans="1:15" ht="7.5" customHeight="1" x14ac:dyDescent="0.25">
      <c r="A1" s="6" t="s">
        <v>43</v>
      </c>
      <c r="B1" s="6"/>
      <c r="C1" s="6"/>
      <c r="D1" s="6"/>
      <c r="E1" s="6"/>
      <c r="F1" s="6"/>
    </row>
    <row r="2" spans="1:15" ht="10.5" customHeight="1" x14ac:dyDescent="0.25">
      <c r="A2" s="6"/>
      <c r="B2" s="6"/>
      <c r="C2" s="6"/>
      <c r="D2" s="6"/>
      <c r="E2" s="6"/>
      <c r="F2" s="6"/>
    </row>
    <row r="3" spans="1:15" ht="15.75" thickBot="1" x14ac:dyDescent="0.3">
      <c r="A3" s="6"/>
      <c r="B3" s="6"/>
      <c r="C3" s="6"/>
      <c r="D3" s="6"/>
      <c r="E3" s="6"/>
      <c r="F3" s="6"/>
    </row>
    <row r="4" spans="1:15" ht="18.75" x14ac:dyDescent="0.3">
      <c r="A4" s="48" t="s">
        <v>20</v>
      </c>
      <c r="B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9" customHeight="1" x14ac:dyDescent="0.35">
      <c r="A5" s="49"/>
      <c r="B5" s="2"/>
      <c r="D5" s="7"/>
      <c r="E5" s="7"/>
      <c r="F5" s="7"/>
      <c r="G5" s="7"/>
      <c r="H5" s="7"/>
      <c r="I5" s="19"/>
      <c r="J5" s="7"/>
      <c r="K5" s="7"/>
      <c r="L5" s="7"/>
      <c r="M5" s="7"/>
      <c r="N5" s="7"/>
      <c r="O5" s="7"/>
    </row>
    <row r="6" spans="1:15" ht="18.75" customHeight="1" thickBot="1" x14ac:dyDescent="0.35">
      <c r="A6" s="50" t="s">
        <v>21</v>
      </c>
      <c r="B6" s="55" t="s">
        <v>17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8.5" customHeight="1" x14ac:dyDescent="0.35">
      <c r="A7" s="51" t="s">
        <v>44</v>
      </c>
      <c r="B7" s="55"/>
      <c r="D7" s="20" t="s">
        <v>36</v>
      </c>
      <c r="E7" s="21"/>
      <c r="F7" s="21"/>
      <c r="G7" s="22"/>
      <c r="H7" s="23"/>
      <c r="I7" s="7"/>
      <c r="J7" s="7"/>
      <c r="K7" s="7"/>
      <c r="L7" s="7"/>
      <c r="M7" s="7"/>
      <c r="N7" s="7"/>
      <c r="O7" s="7"/>
    </row>
    <row r="8" spans="1:15" ht="9" customHeight="1" x14ac:dyDescent="0.35">
      <c r="A8" s="49"/>
      <c r="B8" s="56"/>
      <c r="D8" s="24"/>
      <c r="E8" s="25"/>
      <c r="F8" s="25"/>
      <c r="G8" s="19"/>
      <c r="H8" s="26"/>
      <c r="I8" s="7"/>
      <c r="J8" s="7"/>
      <c r="K8" s="7"/>
      <c r="L8" s="7"/>
      <c r="M8" s="7"/>
      <c r="N8" s="7"/>
      <c r="O8" s="7"/>
    </row>
    <row r="9" spans="1:15" ht="18.75" customHeight="1" x14ac:dyDescent="0.3">
      <c r="A9" s="50" t="s">
        <v>22</v>
      </c>
      <c r="B9" s="55">
        <v>0.7</v>
      </c>
      <c r="D9" s="24"/>
      <c r="E9" s="25"/>
      <c r="F9" s="25"/>
      <c r="G9" s="27" t="s">
        <v>10</v>
      </c>
      <c r="H9" s="28">
        <f>Hoja2!E25</f>
        <v>24.996287068087472</v>
      </c>
      <c r="I9" s="7"/>
      <c r="J9" s="7"/>
      <c r="K9" s="7"/>
      <c r="L9" s="7"/>
      <c r="M9" s="7"/>
      <c r="N9" s="7"/>
      <c r="O9" s="7"/>
    </row>
    <row r="10" spans="1:15" ht="21" customHeight="1" x14ac:dyDescent="0.25">
      <c r="A10" s="52" t="s">
        <v>23</v>
      </c>
      <c r="B10" s="55"/>
      <c r="D10" s="24"/>
      <c r="E10" s="25"/>
      <c r="F10" s="25"/>
      <c r="G10" s="29" t="s">
        <v>38</v>
      </c>
      <c r="H10" s="30"/>
      <c r="I10" s="7"/>
      <c r="J10" s="7"/>
      <c r="K10" s="7"/>
      <c r="L10" s="7"/>
      <c r="M10" s="7"/>
      <c r="N10" s="7"/>
      <c r="O10" s="7"/>
    </row>
    <row r="11" spans="1:15" ht="9" customHeight="1" x14ac:dyDescent="0.25">
      <c r="A11" s="49"/>
      <c r="B11" s="56"/>
      <c r="D11" s="24"/>
      <c r="E11" s="25"/>
      <c r="F11" s="25"/>
      <c r="G11" s="25"/>
      <c r="H11" s="31"/>
      <c r="I11" s="7"/>
      <c r="J11" s="7"/>
      <c r="K11" s="7"/>
      <c r="L11" s="7"/>
      <c r="M11" s="7"/>
      <c r="N11" s="7"/>
      <c r="O11" s="7"/>
    </row>
    <row r="12" spans="1:15" ht="18.75" customHeight="1" x14ac:dyDescent="0.3">
      <c r="A12" s="50" t="s">
        <v>24</v>
      </c>
      <c r="B12" s="55">
        <v>1200</v>
      </c>
      <c r="D12" s="32" t="s">
        <v>31</v>
      </c>
      <c r="E12" s="33">
        <f>Hoja2!E5</f>
        <v>2300</v>
      </c>
      <c r="F12" s="25"/>
      <c r="G12" s="27" t="s">
        <v>10</v>
      </c>
      <c r="H12" s="28">
        <f>H9/1.43</f>
        <v>17.479921026634596</v>
      </c>
      <c r="I12" s="7"/>
      <c r="J12" s="7"/>
      <c r="K12" s="7"/>
      <c r="L12" s="7"/>
      <c r="M12" s="7"/>
      <c r="N12" s="7"/>
      <c r="O12" s="7"/>
    </row>
    <row r="13" spans="1:15" ht="15" customHeight="1" x14ac:dyDescent="0.25">
      <c r="A13" s="52" t="s">
        <v>25</v>
      </c>
      <c r="B13" s="55"/>
      <c r="D13" s="34" t="s">
        <v>32</v>
      </c>
      <c r="E13" s="35"/>
      <c r="F13" s="25"/>
      <c r="G13" s="29" t="s">
        <v>39</v>
      </c>
      <c r="H13" s="30"/>
      <c r="I13" s="7"/>
      <c r="J13" s="7"/>
      <c r="K13" s="7"/>
      <c r="L13" s="7"/>
      <c r="M13" s="7"/>
      <c r="N13" s="7"/>
      <c r="O13" s="7"/>
    </row>
    <row r="14" spans="1:15" ht="9" customHeight="1" x14ac:dyDescent="0.25">
      <c r="A14" s="49"/>
      <c r="B14" s="56"/>
      <c r="D14" s="36"/>
      <c r="E14" s="25"/>
      <c r="F14" s="25"/>
      <c r="G14" s="25"/>
      <c r="H14" s="37"/>
      <c r="I14" s="7"/>
      <c r="J14" s="7"/>
      <c r="K14" s="7"/>
      <c r="L14" s="7"/>
      <c r="M14" s="7"/>
      <c r="N14" s="7"/>
      <c r="O14" s="7"/>
    </row>
    <row r="15" spans="1:15" ht="21" customHeight="1" x14ac:dyDescent="0.3">
      <c r="A15" s="50" t="s">
        <v>26</v>
      </c>
      <c r="B15" s="55">
        <v>4000</v>
      </c>
      <c r="D15" s="32" t="s">
        <v>33</v>
      </c>
      <c r="E15" s="38">
        <f>B12/B21</f>
        <v>2.2514071294559099</v>
      </c>
      <c r="F15" s="25"/>
      <c r="G15" s="39" t="s">
        <v>31</v>
      </c>
      <c r="H15" s="28">
        <f>Hoja2!E19</f>
        <v>155.25644141669238</v>
      </c>
      <c r="I15" s="7"/>
      <c r="J15" s="7"/>
      <c r="K15" s="7"/>
      <c r="L15" s="7"/>
      <c r="M15" s="7"/>
      <c r="N15" s="7"/>
      <c r="O15" s="7"/>
    </row>
    <row r="16" spans="1:15" ht="15" customHeight="1" x14ac:dyDescent="0.25">
      <c r="A16" s="52" t="s">
        <v>27</v>
      </c>
      <c r="B16" s="55"/>
      <c r="D16" s="34" t="s">
        <v>34</v>
      </c>
      <c r="E16" s="40"/>
      <c r="F16" s="25"/>
      <c r="G16" s="29" t="s">
        <v>37</v>
      </c>
      <c r="H16" s="30"/>
      <c r="I16" s="7"/>
      <c r="J16" s="7"/>
      <c r="K16" s="7"/>
      <c r="L16" s="7"/>
      <c r="M16" s="7"/>
      <c r="N16" s="7"/>
      <c r="O16" s="7"/>
    </row>
    <row r="17" spans="1:15" ht="9" customHeight="1" x14ac:dyDescent="0.25">
      <c r="A17" s="49"/>
      <c r="B17" s="56"/>
      <c r="D17" s="36"/>
      <c r="E17" s="25"/>
      <c r="F17" s="25"/>
      <c r="G17" s="25"/>
      <c r="H17" s="37"/>
      <c r="I17" s="7"/>
      <c r="J17" s="7"/>
      <c r="K17" s="7"/>
      <c r="L17" s="7"/>
      <c r="M17" s="7"/>
      <c r="N17" s="7"/>
      <c r="O17" s="7"/>
    </row>
    <row r="18" spans="1:15" ht="37.5" x14ac:dyDescent="0.25">
      <c r="A18" s="53" t="s">
        <v>28</v>
      </c>
      <c r="B18" s="55">
        <v>0.8</v>
      </c>
      <c r="D18" s="32" t="s">
        <v>26</v>
      </c>
      <c r="E18" s="33">
        <f>B15*B18</f>
        <v>3200</v>
      </c>
      <c r="F18" s="25"/>
      <c r="G18" s="41" t="s">
        <v>41</v>
      </c>
      <c r="H18" s="42">
        <f>Hoja2!H59</f>
        <v>3097.4253766174584</v>
      </c>
      <c r="I18" s="7"/>
      <c r="J18" s="7"/>
      <c r="K18" s="7"/>
      <c r="L18" s="7"/>
      <c r="M18" s="7"/>
      <c r="N18" s="7"/>
      <c r="O18" s="7"/>
    </row>
    <row r="19" spans="1:15" ht="21" customHeight="1" x14ac:dyDescent="0.25">
      <c r="A19" s="52" t="s">
        <v>23</v>
      </c>
      <c r="B19" s="55"/>
      <c r="D19" s="34" t="s">
        <v>35</v>
      </c>
      <c r="E19" s="35"/>
      <c r="F19" s="25"/>
      <c r="G19" s="29" t="s">
        <v>35</v>
      </c>
      <c r="H19" s="43"/>
      <c r="I19" s="7"/>
      <c r="J19" s="7"/>
      <c r="K19" s="7"/>
      <c r="L19" s="7"/>
      <c r="M19" s="7"/>
      <c r="N19" s="7"/>
      <c r="O19" s="7"/>
    </row>
    <row r="20" spans="1:15" ht="9" customHeight="1" x14ac:dyDescent="0.25">
      <c r="A20" s="49"/>
      <c r="B20" s="56"/>
      <c r="D20" s="24"/>
      <c r="E20" s="25"/>
      <c r="F20" s="25"/>
      <c r="G20" s="25"/>
      <c r="H20" s="37"/>
      <c r="I20" s="7"/>
      <c r="J20" s="7"/>
      <c r="K20" s="7"/>
      <c r="L20" s="7"/>
      <c r="M20" s="7"/>
      <c r="N20" s="7"/>
      <c r="O20" s="7"/>
    </row>
    <row r="21" spans="1:15" ht="37.5" customHeight="1" x14ac:dyDescent="0.3">
      <c r="A21" s="50" t="s">
        <v>29</v>
      </c>
      <c r="B21" s="55">
        <v>533</v>
      </c>
      <c r="D21" s="24"/>
      <c r="E21" s="25"/>
      <c r="F21" s="25"/>
      <c r="G21" s="41" t="s">
        <v>42</v>
      </c>
      <c r="H21" s="44">
        <f>Hoja2!E27</f>
        <v>0.95106117960646153</v>
      </c>
      <c r="I21" s="7"/>
      <c r="J21" s="58" t="s">
        <v>49</v>
      </c>
      <c r="K21" s="45"/>
      <c r="L21" s="45"/>
      <c r="M21" s="45"/>
      <c r="N21" s="45"/>
      <c r="O21" s="45"/>
    </row>
    <row r="22" spans="1:15" ht="15.75" thickBot="1" x14ac:dyDescent="0.3">
      <c r="A22" s="54" t="s">
        <v>25</v>
      </c>
      <c r="B22" s="57"/>
      <c r="D22" s="24"/>
      <c r="E22" s="25"/>
      <c r="F22" s="25"/>
      <c r="G22" s="29" t="s">
        <v>47</v>
      </c>
      <c r="H22" s="46"/>
      <c r="I22" s="7"/>
      <c r="J22" s="45"/>
      <c r="K22" s="45"/>
      <c r="L22" s="45"/>
      <c r="M22" s="45"/>
      <c r="N22" s="45"/>
      <c r="O22" s="45"/>
    </row>
    <row r="23" spans="1:15" ht="5.25" customHeight="1" thickBot="1" x14ac:dyDescent="0.3">
      <c r="D23" s="3"/>
      <c r="E23" s="4"/>
      <c r="F23" s="4"/>
      <c r="G23" s="4"/>
      <c r="H23" s="5"/>
    </row>
    <row r="24" spans="1:15" x14ac:dyDescent="0.25">
      <c r="A24" s="47" t="s">
        <v>48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</row>
    <row r="25" spans="1:15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  <row r="29" spans="1:15" ht="18.75" customHeight="1" x14ac:dyDescent="0.25"/>
    <row r="30" spans="1:15" ht="15" customHeight="1" x14ac:dyDescent="0.25"/>
    <row r="32" spans="1:15" ht="18.75" customHeight="1" x14ac:dyDescent="0.25"/>
    <row r="33" ht="15" customHeight="1" x14ac:dyDescent="0.25"/>
  </sheetData>
  <sheetProtection password="C32D" sheet="1" objects="1" scenarios="1"/>
  <dataConsolidate/>
  <mergeCells count="17">
    <mergeCell ref="B15:B16"/>
    <mergeCell ref="A24:N25"/>
    <mergeCell ref="H21:H22"/>
    <mergeCell ref="H15:H16"/>
    <mergeCell ref="H9:H10"/>
    <mergeCell ref="H12:H13"/>
    <mergeCell ref="H18:H19"/>
    <mergeCell ref="B21:B22"/>
    <mergeCell ref="E18:E19"/>
    <mergeCell ref="E12:E13"/>
    <mergeCell ref="E15:E16"/>
    <mergeCell ref="B18:B19"/>
    <mergeCell ref="A1:F3"/>
    <mergeCell ref="D7:F7"/>
    <mergeCell ref="B6:B7"/>
    <mergeCell ref="B9:B10"/>
    <mergeCell ref="B12:B13"/>
  </mergeCells>
  <hyperlinks>
    <hyperlink ref="J21" r:id="rId1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Hoja2!$B$64:$B$69</xm:f>
          </x14:formula1>
          <xm:sqref>B6:B7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Q69"/>
  <sheetViews>
    <sheetView workbookViewId="0">
      <selection sqref="A1:A1048576"/>
    </sheetView>
  </sheetViews>
  <sheetFormatPr baseColWidth="10" defaultRowHeight="15" x14ac:dyDescent="0.25"/>
  <cols>
    <col min="4" max="4" width="15" bestFit="1" customWidth="1"/>
  </cols>
  <sheetData>
    <row r="1" spans="1:17" x14ac:dyDescent="0.25">
      <c r="A1" s="7" t="s">
        <v>2</v>
      </c>
      <c r="B1" s="7" t="s">
        <v>3</v>
      </c>
      <c r="C1" s="7"/>
      <c r="D1" s="7"/>
      <c r="E1" s="7"/>
      <c r="F1" s="7"/>
      <c r="G1" s="7" t="s">
        <v>4</v>
      </c>
      <c r="H1" s="7" t="s">
        <v>5</v>
      </c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8">
        <v>1</v>
      </c>
      <c r="B2" s="9">
        <f t="shared" ref="B2:B33" si="0">$E$2*(1-2.71828^(-$E$23*A2))</f>
        <v>0.12056354287926957</v>
      </c>
      <c r="C2" s="7"/>
      <c r="D2" s="10" t="s">
        <v>0</v>
      </c>
      <c r="E2" s="10">
        <v>0.98899999999999999</v>
      </c>
      <c r="F2" s="7"/>
      <c r="G2" s="11">
        <f t="shared" ref="G2:G33" si="1">((A2*10000)/$E$5)*(1/$E$7)</f>
        <v>6.2111801242236027</v>
      </c>
      <c r="H2" s="7">
        <f t="shared" ref="H2:H33" si="2">$E$9*(1-2.72^(-$E$3*G2))</f>
        <v>411.46115261484084</v>
      </c>
      <c r="I2" s="7"/>
      <c r="J2" s="7"/>
      <c r="K2" s="12" t="s">
        <v>14</v>
      </c>
      <c r="L2" s="12">
        <v>1400</v>
      </c>
      <c r="M2" s="7">
        <f>IF(Hoja1!B6=Hoja2!K2,Hoja2!L2,0)</f>
        <v>0</v>
      </c>
      <c r="N2" s="7"/>
      <c r="O2" s="7"/>
      <c r="P2" s="7"/>
      <c r="Q2" s="7"/>
    </row>
    <row r="3" spans="1:17" x14ac:dyDescent="0.25">
      <c r="A3" s="8">
        <v>2</v>
      </c>
      <c r="B3" s="9">
        <f t="shared" si="0"/>
        <v>0.22642984827461443</v>
      </c>
      <c r="C3" s="7"/>
      <c r="D3" s="10" t="s">
        <v>1</v>
      </c>
      <c r="E3" s="10">
        <f>E29</f>
        <v>2.214493E-2</v>
      </c>
      <c r="F3" s="7"/>
      <c r="G3" s="11">
        <f t="shared" si="1"/>
        <v>12.422360248447205</v>
      </c>
      <c r="H3" s="7">
        <f t="shared" si="2"/>
        <v>770.01596769495291</v>
      </c>
      <c r="I3" s="7"/>
      <c r="J3" s="7"/>
      <c r="K3" s="12" t="s">
        <v>15</v>
      </c>
      <c r="L3" s="12">
        <v>1600</v>
      </c>
      <c r="M3" s="7">
        <f>IF(Hoja1!B6=Hoja2!K3,Hoja2!L3,0)</f>
        <v>0</v>
      </c>
      <c r="N3" s="7"/>
      <c r="O3" s="7"/>
      <c r="P3" s="7"/>
      <c r="Q3" s="7"/>
    </row>
    <row r="4" spans="1:17" x14ac:dyDescent="0.25">
      <c r="A4" s="8">
        <v>3</v>
      </c>
      <c r="B4" s="9">
        <f t="shared" si="0"/>
        <v>0.31939057545964433</v>
      </c>
      <c r="C4" s="7"/>
      <c r="D4" s="7"/>
      <c r="E4" s="7"/>
      <c r="F4" s="7"/>
      <c r="G4" s="11">
        <f t="shared" si="1"/>
        <v>18.633540372670808</v>
      </c>
      <c r="H4" s="7">
        <f t="shared" si="2"/>
        <v>1082.4672273099195</v>
      </c>
      <c r="I4" s="7"/>
      <c r="J4" s="7"/>
      <c r="K4" s="12" t="s">
        <v>16</v>
      </c>
      <c r="L4" s="12">
        <v>1950</v>
      </c>
      <c r="M4" s="7">
        <f>IF(Hoja1!B6=Hoja2!K4,Hoja2!L4,0)</f>
        <v>0</v>
      </c>
      <c r="N4" s="7"/>
      <c r="O4" s="7"/>
      <c r="P4" s="7"/>
      <c r="Q4" s="7"/>
    </row>
    <row r="5" spans="1:17" x14ac:dyDescent="0.25">
      <c r="A5" s="8">
        <v>4</v>
      </c>
      <c r="B5" s="9">
        <f t="shared" si="0"/>
        <v>0.40101897239385487</v>
      </c>
      <c r="C5" s="7"/>
      <c r="D5" s="7" t="s">
        <v>30</v>
      </c>
      <c r="E5" s="7">
        <f>M8</f>
        <v>2300</v>
      </c>
      <c r="F5" s="7"/>
      <c r="G5" s="11">
        <f t="shared" si="1"/>
        <v>24.844720496894411</v>
      </c>
      <c r="H5" s="7">
        <f t="shared" si="2"/>
        <v>1354.7430008570323</v>
      </c>
      <c r="I5" s="7"/>
      <c r="J5" s="7"/>
      <c r="K5" s="12" t="s">
        <v>17</v>
      </c>
      <c r="L5" s="12">
        <v>2300</v>
      </c>
      <c r="M5" s="7">
        <f>IF(Hoja1!B6=Hoja2!K5,Hoja2!L5,0)</f>
        <v>2300</v>
      </c>
      <c r="N5" s="7"/>
      <c r="O5" s="7"/>
      <c r="P5" s="7"/>
      <c r="Q5" s="7"/>
    </row>
    <row r="6" spans="1:17" x14ac:dyDescent="0.25">
      <c r="A6" s="8">
        <v>5</v>
      </c>
      <c r="B6" s="9">
        <f t="shared" si="0"/>
        <v>0.47269650104298583</v>
      </c>
      <c r="C6" s="7"/>
      <c r="D6" s="7"/>
      <c r="E6" s="7"/>
      <c r="F6" s="7"/>
      <c r="G6" s="11">
        <f t="shared" si="1"/>
        <v>31.055900621118013</v>
      </c>
      <c r="H6" s="7">
        <f t="shared" si="2"/>
        <v>1592.0091170251471</v>
      </c>
      <c r="I6" s="7"/>
      <c r="J6" s="7"/>
      <c r="K6" s="12" t="s">
        <v>18</v>
      </c>
      <c r="L6" s="12">
        <v>2650</v>
      </c>
      <c r="M6" s="7">
        <f>IF(Hoja1!B6=Hoja2!K6,Hoja2!L6,0)</f>
        <v>0</v>
      </c>
      <c r="N6" s="7"/>
      <c r="O6" s="7"/>
      <c r="P6" s="7"/>
      <c r="Q6" s="7"/>
    </row>
    <row r="7" spans="1:17" x14ac:dyDescent="0.25">
      <c r="A7" s="8">
        <v>6</v>
      </c>
      <c r="B7" s="9">
        <f t="shared" si="0"/>
        <v>0.53563621695321917</v>
      </c>
      <c r="C7" s="7"/>
      <c r="D7" s="7" t="s">
        <v>6</v>
      </c>
      <c r="E7" s="7">
        <f>Hoja1!B9</f>
        <v>0.7</v>
      </c>
      <c r="F7" s="7"/>
      <c r="G7" s="11">
        <f t="shared" si="1"/>
        <v>37.267080745341616</v>
      </c>
      <c r="H7" s="7">
        <f t="shared" si="2"/>
        <v>1798.7671739323312</v>
      </c>
      <c r="I7" s="7"/>
      <c r="J7" s="7"/>
      <c r="K7" s="12" t="s">
        <v>19</v>
      </c>
      <c r="L7" s="12">
        <v>3200</v>
      </c>
      <c r="M7" s="7">
        <f>IF(Hoja1!B6=Hoja2!K7,Hoja2!L7,0)</f>
        <v>0</v>
      </c>
      <c r="N7" s="7"/>
      <c r="O7" s="7"/>
      <c r="P7" s="7"/>
      <c r="Q7" s="7"/>
    </row>
    <row r="8" spans="1:17" x14ac:dyDescent="0.25">
      <c r="A8" s="8">
        <v>7</v>
      </c>
      <c r="B8" s="9">
        <f t="shared" si="0"/>
        <v>0.59090329875025505</v>
      </c>
      <c r="C8" s="7"/>
      <c r="D8" s="7"/>
      <c r="E8" s="7"/>
      <c r="F8" s="7"/>
      <c r="G8" s="11">
        <f t="shared" si="1"/>
        <v>43.478260869565219</v>
      </c>
      <c r="H8" s="7">
        <f t="shared" si="2"/>
        <v>1978.9399469621919</v>
      </c>
      <c r="I8" s="7"/>
      <c r="J8" s="7"/>
      <c r="K8" s="7"/>
      <c r="L8" s="7"/>
      <c r="M8" s="7">
        <f>SUM(M2:M7)</f>
        <v>2300</v>
      </c>
      <c r="N8" s="7"/>
      <c r="O8" s="7"/>
      <c r="P8" s="7"/>
      <c r="Q8" s="7"/>
    </row>
    <row r="9" spans="1:17" x14ac:dyDescent="0.25">
      <c r="A9" s="8">
        <v>8</v>
      </c>
      <c r="B9" s="9">
        <f t="shared" si="0"/>
        <v>0.63943307500022406</v>
      </c>
      <c r="C9" s="7"/>
      <c r="D9" s="7" t="s">
        <v>7</v>
      </c>
      <c r="E9" s="7">
        <f>Hoja1!E18</f>
        <v>3200</v>
      </c>
      <c r="F9" s="7"/>
      <c r="G9" s="11">
        <f t="shared" si="1"/>
        <v>49.689440993788821</v>
      </c>
      <c r="H9" s="7">
        <f t="shared" si="2"/>
        <v>2135.9458147230903</v>
      </c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8">
        <v>9</v>
      </c>
      <c r="B10" s="9">
        <f t="shared" si="0"/>
        <v>0.68204685351527439</v>
      </c>
      <c r="C10" s="7"/>
      <c r="D10" s="7"/>
      <c r="E10" s="7"/>
      <c r="F10" s="7"/>
      <c r="G10" s="11">
        <f t="shared" si="1"/>
        <v>55.900621118012424</v>
      </c>
      <c r="H10" s="7">
        <f t="shared" si="2"/>
        <v>2272.763615197679</v>
      </c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8">
        <v>10</v>
      </c>
      <c r="B11" s="9">
        <f t="shared" si="0"/>
        <v>0.71946582099569711</v>
      </c>
      <c r="C11" s="7"/>
      <c r="D11" s="7" t="s">
        <v>8</v>
      </c>
      <c r="E11" s="7">
        <f>Hoja1!B18</f>
        <v>0.8</v>
      </c>
      <c r="F11" s="7"/>
      <c r="G11" s="11">
        <f t="shared" si="1"/>
        <v>62.111801242236027</v>
      </c>
      <c r="H11" s="7">
        <f t="shared" si="2"/>
        <v>2391.9891625842979</v>
      </c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8">
        <v>11</v>
      </c>
      <c r="B12" s="9">
        <f t="shared" si="0"/>
        <v>0.75232324824323393</v>
      </c>
      <c r="C12" s="7"/>
      <c r="D12" s="7"/>
      <c r="E12" s="7"/>
      <c r="F12" s="7"/>
      <c r="G12" s="11">
        <f t="shared" si="1"/>
        <v>68.322981366459629</v>
      </c>
      <c r="H12" s="7">
        <f t="shared" si="2"/>
        <v>2495.8844971119065</v>
      </c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8">
        <v>12</v>
      </c>
      <c r="B13" s="9">
        <f t="shared" si="0"/>
        <v>0.781175207504056</v>
      </c>
      <c r="C13" s="7"/>
      <c r="D13" s="7" t="s">
        <v>9</v>
      </c>
      <c r="E13" s="7">
        <f>Hoja1!B15</f>
        <v>4000</v>
      </c>
      <c r="F13" s="7"/>
      <c r="G13" s="11">
        <f t="shared" si="1"/>
        <v>74.534161490683232</v>
      </c>
      <c r="H13" s="7">
        <f t="shared" si="2"/>
        <v>2586.4208022345047</v>
      </c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8">
        <v>13</v>
      </c>
      <c r="B14" s="9">
        <f t="shared" si="0"/>
        <v>0.80650998331948587</v>
      </c>
      <c r="C14" s="7"/>
      <c r="D14" s="7"/>
      <c r="E14" s="7"/>
      <c r="F14" s="7"/>
      <c r="G14" s="11">
        <f t="shared" si="1"/>
        <v>80.745341614906835</v>
      </c>
      <c r="H14" s="7">
        <f t="shared" si="2"/>
        <v>2665.3158034635921</v>
      </c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8">
        <v>14</v>
      </c>
      <c r="B15" s="9">
        <f t="shared" si="0"/>
        <v>0.82875633615174049</v>
      </c>
      <c r="C15" s="7"/>
      <c r="D15" s="7"/>
      <c r="E15" s="7"/>
      <c r="F15" s="7"/>
      <c r="G15" s="11">
        <f t="shared" si="1"/>
        <v>86.956521739130437</v>
      </c>
      <c r="H15" s="7">
        <f t="shared" si="2"/>
        <v>2734.0663583985329</v>
      </c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8">
        <v>15</v>
      </c>
      <c r="B16" s="9">
        <f t="shared" si="0"/>
        <v>0.84829075863657455</v>
      </c>
      <c r="C16" s="7"/>
      <c r="D16" s="7"/>
      <c r="E16" s="7"/>
      <c r="F16" s="7"/>
      <c r="G16" s="11">
        <f t="shared" si="1"/>
        <v>93.16770186335404</v>
      </c>
      <c r="H16" s="7">
        <f t="shared" si="2"/>
        <v>2793.9768562783361</v>
      </c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8">
        <v>16</v>
      </c>
      <c r="B17" s="9">
        <f t="shared" si="0"/>
        <v>0.86544384726612844</v>
      </c>
      <c r="C17" s="7"/>
      <c r="D17" s="7" t="s">
        <v>11</v>
      </c>
      <c r="E17" s="13">
        <f>Hoja1!E15</f>
        <v>2.2514071294559099</v>
      </c>
      <c r="F17" s="7"/>
      <c r="G17" s="11">
        <f t="shared" si="1"/>
        <v>99.378881987577643</v>
      </c>
      <c r="H17" s="7">
        <f t="shared" si="2"/>
        <v>2846.1839658733415</v>
      </c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8">
        <v>17</v>
      </c>
      <c r="B18" s="9">
        <f t="shared" si="0"/>
        <v>0.88050589733501383</v>
      </c>
      <c r="C18" s="7"/>
      <c r="D18" s="7"/>
      <c r="E18" s="7"/>
      <c r="F18" s="7"/>
      <c r="G18" s="11">
        <f t="shared" si="1"/>
        <v>105.59006211180125</v>
      </c>
      <c r="H18" s="7">
        <f t="shared" si="2"/>
        <v>2891.6782012531435</v>
      </c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8">
        <v>18</v>
      </c>
      <c r="B19" s="9">
        <f t="shared" si="0"/>
        <v>0.8937318158373373</v>
      </c>
      <c r="C19" s="7"/>
      <c r="D19" s="7" t="s">
        <v>10</v>
      </c>
      <c r="E19" s="7">
        <f>(LN(E17/(E21*E3)))/(-E3)</f>
        <v>155.25644141669238</v>
      </c>
      <c r="F19" s="7"/>
      <c r="G19" s="11">
        <f t="shared" si="1"/>
        <v>111.80124223602485</v>
      </c>
      <c r="H19" s="7">
        <f t="shared" si="2"/>
        <v>2931.3227145933506</v>
      </c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8">
        <v>19</v>
      </c>
      <c r="B20" s="9">
        <f t="shared" si="0"/>
        <v>0.90534543545950652</v>
      </c>
      <c r="C20" s="7"/>
      <c r="D20" s="7"/>
      <c r="E20" s="7"/>
      <c r="F20" s="7"/>
      <c r="G20" s="11">
        <f t="shared" si="1"/>
        <v>118.01242236024844</v>
      </c>
      <c r="H20" s="7">
        <f t="shared" si="2"/>
        <v>2965.8696725729901</v>
      </c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8">
        <v>20</v>
      </c>
      <c r="B21" s="9">
        <f t="shared" si="0"/>
        <v>0.91554330267793371</v>
      </c>
      <c r="C21" s="7"/>
      <c r="D21" s="7" t="s">
        <v>12</v>
      </c>
      <c r="E21" s="7">
        <f>E2*E9</f>
        <v>3164.8</v>
      </c>
      <c r="F21" s="7"/>
      <c r="G21" s="11">
        <f t="shared" si="1"/>
        <v>124.22360248447205</v>
      </c>
      <c r="H21" s="7">
        <f t="shared" si="2"/>
        <v>2995.9745270683675</v>
      </c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8">
        <v>21</v>
      </c>
      <c r="B22" s="9">
        <f t="shared" si="0"/>
        <v>0.92449800407061156</v>
      </c>
      <c r="C22" s="7"/>
      <c r="D22" s="7"/>
      <c r="E22" s="7"/>
      <c r="F22" s="7"/>
      <c r="G22" s="11">
        <f t="shared" si="1"/>
        <v>130.43478260869566</v>
      </c>
      <c r="H22" s="7">
        <f t="shared" si="2"/>
        <v>3022.2084508981293</v>
      </c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8">
        <v>22</v>
      </c>
      <c r="B23" s="9">
        <f t="shared" si="0"/>
        <v>0.93236108713636612</v>
      </c>
      <c r="C23" s="7"/>
      <c r="D23" s="7" t="s">
        <v>13</v>
      </c>
      <c r="E23" s="7">
        <v>0.13</v>
      </c>
      <c r="F23" s="7"/>
      <c r="G23" s="11">
        <f t="shared" si="1"/>
        <v>136.64596273291926</v>
      </c>
      <c r="H23" s="7">
        <f t="shared" si="2"/>
        <v>3045.0691745602021</v>
      </c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8">
        <v>23</v>
      </c>
      <c r="B24" s="9">
        <f t="shared" si="0"/>
        <v>0.93926562505312039</v>
      </c>
      <c r="C24" s="7"/>
      <c r="D24" s="7"/>
      <c r="E24" s="7"/>
      <c r="F24" s="7"/>
      <c r="G24" s="11">
        <f t="shared" si="1"/>
        <v>142.85714285714286</v>
      </c>
      <c r="H24" s="7">
        <f t="shared" si="2"/>
        <v>3064.9904295636484</v>
      </c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8">
        <v>24</v>
      </c>
      <c r="B25" s="9">
        <f t="shared" si="0"/>
        <v>0.9453284687806045</v>
      </c>
      <c r="C25" s="7"/>
      <c r="D25" s="7" t="s">
        <v>10</v>
      </c>
      <c r="E25" s="14">
        <f>((E19*E5)/10000)*E7</f>
        <v>24.996287068087472</v>
      </c>
      <c r="F25" s="7"/>
      <c r="G25" s="11">
        <f t="shared" si="1"/>
        <v>149.06832298136646</v>
      </c>
      <c r="H25" s="7">
        <f t="shared" si="2"/>
        <v>3082.3501775217037</v>
      </c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8">
        <v>25</v>
      </c>
      <c r="B26" s="9">
        <f t="shared" si="0"/>
        <v>0.95065222462162879</v>
      </c>
      <c r="C26" s="7"/>
      <c r="D26" s="7"/>
      <c r="E26" s="7"/>
      <c r="F26" s="7"/>
      <c r="G26" s="11">
        <f t="shared" si="1"/>
        <v>155.27950310559007</v>
      </c>
      <c r="H26" s="7">
        <f t="shared" si="2"/>
        <v>3097.4777811347822</v>
      </c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8">
        <v>26</v>
      </c>
      <c r="B27" s="9">
        <f t="shared" si="0"/>
        <v>0.95532699070975291</v>
      </c>
      <c r="C27" s="7"/>
      <c r="D27" s="7" t="s">
        <v>40</v>
      </c>
      <c r="E27" s="7">
        <f>B62/H57</f>
        <v>0.95106117960646153</v>
      </c>
      <c r="F27" s="7"/>
      <c r="G27" s="11">
        <f t="shared" si="1"/>
        <v>161.49068322981367</v>
      </c>
      <c r="H27" s="7">
        <f t="shared" si="2"/>
        <v>3110.6602531169424</v>
      </c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8">
        <v>27</v>
      </c>
      <c r="B28" s="9">
        <f t="shared" si="0"/>
        <v>0.95943188181130878</v>
      </c>
      <c r="C28" s="7"/>
      <c r="D28" s="7"/>
      <c r="E28" s="7"/>
      <c r="F28" s="7"/>
      <c r="G28" s="11">
        <f t="shared" si="1"/>
        <v>167.70186335403727</v>
      </c>
      <c r="H28" s="7">
        <f t="shared" si="2"/>
        <v>3122.1477016253239</v>
      </c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8">
        <v>28</v>
      </c>
      <c r="B29" s="9">
        <f t="shared" si="0"/>
        <v>0.96303636824720518</v>
      </c>
      <c r="C29" s="7"/>
      <c r="D29" s="7" t="s">
        <v>46</v>
      </c>
      <c r="E29" s="7">
        <f>(E31*0.00001375)+0.00000743</f>
        <v>2.214493E-2</v>
      </c>
      <c r="F29" s="7"/>
      <c r="G29" s="11">
        <f t="shared" si="1"/>
        <v>173.91304347826087</v>
      </c>
      <c r="H29" s="7">
        <f t="shared" si="2"/>
        <v>3132.1580755074988</v>
      </c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8">
        <v>29</v>
      </c>
      <c r="B30" s="9">
        <f t="shared" si="0"/>
        <v>0.96620145159415127</v>
      </c>
      <c r="C30" s="7"/>
      <c r="D30" s="7"/>
      <c r="E30" s="7"/>
      <c r="F30" s="7"/>
      <c r="G30" s="11">
        <f t="shared" si="1"/>
        <v>180.12422360248448</v>
      </c>
      <c r="H30" s="7">
        <f t="shared" si="2"/>
        <v>3140.8812993972779</v>
      </c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8">
        <v>30</v>
      </c>
      <c r="B31" s="9">
        <f t="shared" si="0"/>
        <v>0.96898069706261813</v>
      </c>
      <c r="C31" s="7"/>
      <c r="D31" s="7" t="s">
        <v>45</v>
      </c>
      <c r="E31" s="7">
        <f>E5*E7</f>
        <v>1610</v>
      </c>
      <c r="F31" s="7"/>
      <c r="G31" s="11">
        <f t="shared" si="1"/>
        <v>186.33540372670808</v>
      </c>
      <c r="H31" s="7">
        <f t="shared" si="2"/>
        <v>3148.4828771132429</v>
      </c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8">
        <v>31</v>
      </c>
      <c r="B32" s="9">
        <f t="shared" si="0"/>
        <v>0.9714211400232895</v>
      </c>
      <c r="C32" s="7"/>
      <c r="D32" s="7"/>
      <c r="E32" s="7"/>
      <c r="F32" s="7"/>
      <c r="G32" s="11">
        <f t="shared" si="1"/>
        <v>192.54658385093171</v>
      </c>
      <c r="H32" s="7">
        <f t="shared" si="2"/>
        <v>3155.1070317264885</v>
      </c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25">
      <c r="A33" s="8">
        <v>32</v>
      </c>
      <c r="B33" s="9">
        <f t="shared" si="0"/>
        <v>0.97356408202386668</v>
      </c>
      <c r="C33" s="7"/>
      <c r="D33" s="7"/>
      <c r="E33" s="7"/>
      <c r="F33" s="7"/>
      <c r="G33" s="11">
        <f t="shared" si="1"/>
        <v>198.75776397515529</v>
      </c>
      <c r="H33" s="7">
        <f t="shared" si="2"/>
        <v>3160.879441873401</v>
      </c>
      <c r="I33" s="7"/>
      <c r="J33" s="7"/>
      <c r="K33" s="7"/>
      <c r="L33" s="7"/>
      <c r="M33" s="7"/>
      <c r="N33" s="7"/>
      <c r="O33" s="7"/>
      <c r="P33" s="7"/>
      <c r="Q33" s="7"/>
    </row>
    <row r="34" spans="1:17" x14ac:dyDescent="0.25">
      <c r="A34" s="8">
        <v>33</v>
      </c>
      <c r="B34" s="9">
        <f t="shared" ref="B34:B57" si="3">$E$2*(1-2.71828^(-$E$23*A34))</f>
        <v>0.9754457897678469</v>
      </c>
      <c r="C34" s="7"/>
      <c r="D34" s="7"/>
      <c r="E34" s="7"/>
      <c r="F34" s="7"/>
      <c r="G34" s="11">
        <f t="shared" ref="G34:G57" si="4">((A34*10000)/$E$5)*(1/$E$7)</f>
        <v>204.96894409937889</v>
      </c>
      <c r="H34" s="7">
        <f t="shared" ref="H34:H57" si="5">$E$9*(1-2.72^(-$E$3*G34))</f>
        <v>3165.909626228934</v>
      </c>
      <c r="I34" s="7"/>
      <c r="J34" s="7"/>
      <c r="K34" s="7"/>
      <c r="L34" s="7"/>
      <c r="M34" s="7"/>
      <c r="N34" s="7"/>
      <c r="O34" s="7"/>
      <c r="P34" s="7"/>
      <c r="Q34" s="7"/>
    </row>
    <row r="35" spans="1:17" ht="15.75" thickBot="1" x14ac:dyDescent="0.3">
      <c r="A35" s="8">
        <v>34</v>
      </c>
      <c r="B35" s="9">
        <f t="shared" si="3"/>
        <v>0.97709810888465065</v>
      </c>
      <c r="C35" s="7"/>
      <c r="D35" s="7"/>
      <c r="E35" s="7"/>
      <c r="F35" s="7"/>
      <c r="G35" s="11">
        <f t="shared" si="4"/>
        <v>211.18012422360249</v>
      </c>
      <c r="H35" s="7">
        <f t="shared" si="5"/>
        <v>3170.2930213804693</v>
      </c>
      <c r="I35" s="7"/>
      <c r="J35" s="7"/>
      <c r="K35" s="7"/>
      <c r="L35" s="7"/>
      <c r="M35" s="7"/>
      <c r="N35" s="7"/>
      <c r="O35" s="7"/>
      <c r="P35" s="7"/>
      <c r="Q35" s="7"/>
    </row>
    <row r="36" spans="1:17" x14ac:dyDescent="0.25">
      <c r="A36" s="8">
        <v>35</v>
      </c>
      <c r="B36" s="9">
        <f t="shared" si="3"/>
        <v>0.97854900287841173</v>
      </c>
      <c r="C36" s="7"/>
      <c r="D36" s="7"/>
      <c r="E36" s="7"/>
      <c r="F36" s="7"/>
      <c r="G36" s="11">
        <f t="shared" si="4"/>
        <v>217.39130434782606</v>
      </c>
      <c r="H36" s="7">
        <f t="shared" si="5"/>
        <v>3174.1127925253122</v>
      </c>
      <c r="I36" s="7"/>
      <c r="J36" s="7"/>
      <c r="K36" s="15"/>
      <c r="L36" s="7"/>
      <c r="M36" s="7"/>
      <c r="N36" s="7"/>
      <c r="O36" s="7"/>
      <c r="P36" s="7"/>
      <c r="Q36" s="7"/>
    </row>
    <row r="37" spans="1:17" x14ac:dyDescent="0.25">
      <c r="A37" s="8">
        <v>36</v>
      </c>
      <c r="B37" s="9">
        <f t="shared" si="3"/>
        <v>0.97982302637649044</v>
      </c>
      <c r="C37" s="7"/>
      <c r="D37" s="7"/>
      <c r="E37" s="7"/>
      <c r="F37" s="7"/>
      <c r="G37" s="11">
        <f t="shared" si="4"/>
        <v>223.6024844720497</v>
      </c>
      <c r="H37" s="7">
        <f t="shared" si="5"/>
        <v>3177.4414113457856</v>
      </c>
      <c r="I37" s="7"/>
      <c r="J37" s="7"/>
      <c r="K37" s="16"/>
      <c r="L37" s="7"/>
      <c r="M37" s="7"/>
      <c r="N37" s="7"/>
      <c r="O37" s="7"/>
      <c r="P37" s="7"/>
      <c r="Q37" s="7"/>
    </row>
    <row r="38" spans="1:17" x14ac:dyDescent="0.25">
      <c r="A38" s="8">
        <v>37</v>
      </c>
      <c r="B38" s="9">
        <f t="shared" si="3"/>
        <v>0.98094174068686435</v>
      </c>
      <c r="C38" s="7"/>
      <c r="D38" s="7"/>
      <c r="E38" s="7"/>
      <c r="F38" s="7"/>
      <c r="G38" s="11">
        <f t="shared" si="4"/>
        <v>229.8136645962733</v>
      </c>
      <c r="H38" s="7">
        <f t="shared" si="5"/>
        <v>3180.3420309986068</v>
      </c>
      <c r="I38" s="7"/>
      <c r="J38" s="7"/>
      <c r="K38" s="16"/>
      <c r="L38" s="7"/>
      <c r="M38" s="7"/>
      <c r="N38" s="7"/>
      <c r="O38" s="7"/>
      <c r="P38" s="7"/>
      <c r="Q38" s="7"/>
    </row>
    <row r="39" spans="1:17" x14ac:dyDescent="0.25">
      <c r="A39" s="8">
        <v>38</v>
      </c>
      <c r="B39" s="9">
        <f t="shared" si="3"/>
        <v>0.98192407869720966</v>
      </c>
      <c r="C39" s="7"/>
      <c r="D39" s="7"/>
      <c r="E39" s="7"/>
      <c r="F39" s="7"/>
      <c r="G39" s="11">
        <f t="shared" si="4"/>
        <v>236.02484472049687</v>
      </c>
      <c r="H39" s="7">
        <f t="shared" si="5"/>
        <v>3182.8696843059129</v>
      </c>
      <c r="I39" s="7"/>
      <c r="J39" s="7"/>
      <c r="K39" s="16"/>
      <c r="L39" s="7"/>
      <c r="M39" s="7"/>
      <c r="N39" s="7"/>
      <c r="O39" s="7"/>
      <c r="P39" s="7"/>
      <c r="Q39" s="7"/>
    </row>
    <row r="40" spans="1:17" x14ac:dyDescent="0.25">
      <c r="A40" s="8">
        <v>39</v>
      </c>
      <c r="B40" s="9">
        <f t="shared" si="3"/>
        <v>0.98278666529114223</v>
      </c>
      <c r="C40" s="7"/>
      <c r="D40" s="7"/>
      <c r="E40" s="7"/>
      <c r="F40" s="7"/>
      <c r="G40" s="11">
        <f t="shared" si="4"/>
        <v>242.2360248447205</v>
      </c>
      <c r="H40" s="7">
        <f t="shared" si="5"/>
        <v>3185.0723278809583</v>
      </c>
      <c r="I40" s="7"/>
      <c r="J40" s="7"/>
      <c r="K40" s="16"/>
      <c r="L40" s="7"/>
      <c r="M40" s="7"/>
      <c r="N40" s="7"/>
      <c r="O40" s="7"/>
      <c r="P40" s="7"/>
      <c r="Q40" s="7"/>
    </row>
    <row r="41" spans="1:17" x14ac:dyDescent="0.25">
      <c r="A41" s="8">
        <v>40</v>
      </c>
      <c r="B41" s="9">
        <f t="shared" si="3"/>
        <v>0.9835440987042815</v>
      </c>
      <c r="C41" s="7"/>
      <c r="D41" s="7"/>
      <c r="E41" s="7"/>
      <c r="F41" s="7"/>
      <c r="G41" s="11">
        <f t="shared" si="4"/>
        <v>248.44720496894411</v>
      </c>
      <c r="H41" s="7">
        <f t="shared" si="5"/>
        <v>3186.9917519984447</v>
      </c>
      <c r="I41" s="7"/>
      <c r="J41" s="7"/>
      <c r="K41" s="16"/>
      <c r="L41" s="7"/>
      <c r="M41" s="7"/>
      <c r="N41" s="7"/>
      <c r="O41" s="7"/>
      <c r="P41" s="7"/>
      <c r="Q41" s="7"/>
    </row>
    <row r="42" spans="1:17" x14ac:dyDescent="0.25">
      <c r="A42" s="8">
        <v>41</v>
      </c>
      <c r="B42" s="9">
        <f t="shared" si="3"/>
        <v>0.98420919758174497</v>
      </c>
      <c r="C42" s="7"/>
      <c r="D42" s="7"/>
      <c r="E42" s="7"/>
      <c r="F42" s="7"/>
      <c r="G42" s="11">
        <f t="shared" si="4"/>
        <v>254.65838509316774</v>
      </c>
      <c r="H42" s="7">
        <f t="shared" si="5"/>
        <v>3188.6643734722634</v>
      </c>
      <c r="I42" s="7"/>
      <c r="J42" s="7"/>
      <c r="K42" s="16"/>
      <c r="L42" s="7"/>
      <c r="M42" s="7"/>
      <c r="N42" s="7"/>
      <c r="O42" s="7"/>
      <c r="P42" s="7"/>
      <c r="Q42" s="7"/>
    </row>
    <row r="43" spans="1:17" ht="15.75" thickBot="1" x14ac:dyDescent="0.3">
      <c r="A43" s="8">
        <v>42</v>
      </c>
      <c r="B43" s="9">
        <f t="shared" si="3"/>
        <v>0.98479321791822561</v>
      </c>
      <c r="C43" s="7"/>
      <c r="D43" s="7"/>
      <c r="E43" s="7"/>
      <c r="F43" s="7"/>
      <c r="G43" s="11">
        <f t="shared" si="4"/>
        <v>260.86956521739131</v>
      </c>
      <c r="H43" s="7">
        <f t="shared" si="5"/>
        <v>3190.1219265837367</v>
      </c>
      <c r="I43" s="7"/>
      <c r="J43" s="7"/>
      <c r="K43" s="17"/>
      <c r="L43" s="7"/>
      <c r="M43" s="7"/>
      <c r="N43" s="7"/>
      <c r="O43" s="7"/>
      <c r="P43" s="7"/>
      <c r="Q43" s="7"/>
    </row>
    <row r="44" spans="1:17" x14ac:dyDescent="0.25">
      <c r="A44" s="8">
        <v>43</v>
      </c>
      <c r="B44" s="9">
        <f t="shared" si="3"/>
        <v>0.98530604355209794</v>
      </c>
      <c r="C44" s="7"/>
      <c r="D44" s="7"/>
      <c r="E44" s="7"/>
      <c r="F44" s="7"/>
      <c r="G44" s="11">
        <f t="shared" si="4"/>
        <v>267.08074534161494</v>
      </c>
      <c r="H44" s="7">
        <f t="shared" si="5"/>
        <v>3191.392065169196</v>
      </c>
      <c r="I44" s="7"/>
      <c r="J44" s="7"/>
      <c r="K44" s="7"/>
      <c r="L44" s="7"/>
      <c r="M44" s="7"/>
      <c r="N44" s="7"/>
      <c r="O44" s="7"/>
      <c r="P44" s="7"/>
      <c r="Q44" s="7"/>
    </row>
    <row r="45" spans="1:17" x14ac:dyDescent="0.25">
      <c r="A45" s="8">
        <v>44</v>
      </c>
      <c r="B45" s="9">
        <f t="shared" si="3"/>
        <v>0.9857563534374375</v>
      </c>
      <c r="C45" s="7"/>
      <c r="D45" s="7"/>
      <c r="E45" s="7"/>
      <c r="F45" s="7"/>
      <c r="G45" s="11">
        <f t="shared" si="4"/>
        <v>273.29192546583852</v>
      </c>
      <c r="H45" s="7">
        <f t="shared" si="5"/>
        <v>3192.4988872901695</v>
      </c>
      <c r="I45" s="7"/>
      <c r="J45" s="7"/>
      <c r="K45" s="7"/>
      <c r="L45" s="7"/>
      <c r="M45" s="7"/>
      <c r="N45" s="7"/>
      <c r="O45" s="7"/>
      <c r="P45" s="7"/>
      <c r="Q45" s="7"/>
    </row>
    <row r="46" spans="1:17" x14ac:dyDescent="0.25">
      <c r="A46" s="8">
        <v>45</v>
      </c>
      <c r="B46" s="9">
        <f t="shared" si="3"/>
        <v>0.98615176852482955</v>
      </c>
      <c r="C46" s="7"/>
      <c r="D46" s="7"/>
      <c r="E46" s="7"/>
      <c r="F46" s="7"/>
      <c r="G46" s="11">
        <f t="shared" si="4"/>
        <v>279.50310559006209</v>
      </c>
      <c r="H46" s="7">
        <f t="shared" si="5"/>
        <v>3193.4633924406326</v>
      </c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25">
      <c r="A47" s="8">
        <v>46</v>
      </c>
      <c r="B47" s="9">
        <f t="shared" si="3"/>
        <v>0.98649898073674747</v>
      </c>
      <c r="C47" s="7"/>
      <c r="D47" s="7"/>
      <c r="E47" s="7"/>
      <c r="F47" s="7"/>
      <c r="G47" s="11">
        <f t="shared" si="4"/>
        <v>285.71428571428572</v>
      </c>
      <c r="H47" s="7">
        <f t="shared" si="5"/>
        <v>3194.3038799658102</v>
      </c>
      <c r="I47" s="7"/>
      <c r="J47" s="7"/>
      <c r="K47" s="7"/>
      <c r="L47" s="7"/>
      <c r="M47" s="7"/>
      <c r="N47" s="7"/>
      <c r="O47" s="7"/>
      <c r="P47" s="7"/>
      <c r="Q47" s="7"/>
    </row>
    <row r="48" spans="1:17" x14ac:dyDescent="0.25">
      <c r="A48" s="8">
        <v>47</v>
      </c>
      <c r="B48" s="9">
        <f t="shared" si="3"/>
        <v>0.98680386622025296</v>
      </c>
      <c r="C48" s="7"/>
      <c r="D48" s="7"/>
      <c r="E48" s="7"/>
      <c r="F48" s="7"/>
      <c r="G48" s="11">
        <f t="shared" si="4"/>
        <v>291.92546583850935</v>
      </c>
      <c r="H48" s="7">
        <f t="shared" si="5"/>
        <v>3195.0362962516538</v>
      </c>
      <c r="I48" s="7"/>
      <c r="J48" s="7"/>
      <c r="K48" s="7"/>
      <c r="L48" s="7"/>
      <c r="M48" s="7"/>
      <c r="N48" s="7"/>
      <c r="O48" s="7"/>
      <c r="P48" s="7"/>
      <c r="Q48" s="7"/>
    </row>
    <row r="49" spans="1:17" x14ac:dyDescent="0.25">
      <c r="A49" s="8">
        <v>48</v>
      </c>
      <c r="B49" s="9">
        <f t="shared" si="3"/>
        <v>0.98707158479368384</v>
      </c>
      <c r="C49" s="7"/>
      <c r="D49" s="7"/>
      <c r="E49" s="7"/>
      <c r="F49" s="7"/>
      <c r="G49" s="11">
        <f t="shared" si="4"/>
        <v>298.13664596273293</v>
      </c>
      <c r="H49" s="7">
        <f t="shared" si="5"/>
        <v>3195.674537272133</v>
      </c>
      <c r="I49" s="7"/>
      <c r="J49" s="7"/>
      <c r="K49" s="7"/>
      <c r="L49" s="7"/>
      <c r="M49" s="7"/>
      <c r="N49" s="7"/>
      <c r="O49" s="7"/>
      <c r="P49" s="7"/>
      <c r="Q49" s="7"/>
    </row>
    <row r="50" spans="1:17" x14ac:dyDescent="0.25">
      <c r="A50" s="8">
        <v>49</v>
      </c>
      <c r="B50" s="9">
        <f t="shared" si="3"/>
        <v>0.98730666727034289</v>
      </c>
      <c r="C50" s="7"/>
      <c r="D50" s="7"/>
      <c r="E50" s="7"/>
      <c r="F50" s="7"/>
      <c r="G50" s="11">
        <f t="shared" si="4"/>
        <v>304.3478260869565</v>
      </c>
      <c r="H50" s="7">
        <f t="shared" si="5"/>
        <v>3196.2307122345082</v>
      </c>
      <c r="I50" s="7"/>
      <c r="J50" s="7"/>
      <c r="K50" s="7"/>
      <c r="L50" s="7"/>
      <c r="M50" s="7"/>
      <c r="N50" s="7"/>
      <c r="O50" s="7"/>
      <c r="P50" s="7"/>
      <c r="Q50" s="7"/>
    </row>
    <row r="51" spans="1:17" x14ac:dyDescent="0.25">
      <c r="A51" s="8">
        <v>50</v>
      </c>
      <c r="B51" s="9">
        <f t="shared" si="3"/>
        <v>0.98751309213703742</v>
      </c>
      <c r="C51" s="7"/>
      <c r="D51" s="7"/>
      <c r="E51" s="7"/>
      <c r="F51" s="7"/>
      <c r="G51" s="11">
        <f t="shared" si="4"/>
        <v>310.55900621118013</v>
      </c>
      <c r="H51" s="7">
        <f t="shared" si="5"/>
        <v>3196.7153733246723</v>
      </c>
      <c r="I51" s="7"/>
      <c r="J51" s="7"/>
      <c r="K51" s="7"/>
      <c r="L51" s="7"/>
      <c r="M51" s="7"/>
      <c r="N51" s="7"/>
      <c r="O51" s="7"/>
      <c r="P51" s="7"/>
      <c r="Q51" s="7"/>
    </row>
    <row r="52" spans="1:17" x14ac:dyDescent="0.25">
      <c r="A52" s="8">
        <v>51</v>
      </c>
      <c r="B52" s="9">
        <f t="shared" si="3"/>
        <v>0.9876943528851605</v>
      </c>
      <c r="C52" s="7"/>
      <c r="D52" s="7"/>
      <c r="E52" s="7"/>
      <c r="F52" s="7"/>
      <c r="G52" s="11">
        <f t="shared" si="4"/>
        <v>316.77018633540371</v>
      </c>
      <c r="H52" s="7">
        <f t="shared" si="5"/>
        <v>3197.1377159114663</v>
      </c>
      <c r="I52" s="7"/>
      <c r="J52" s="7"/>
      <c r="K52" s="7"/>
      <c r="L52" s="7"/>
      <c r="M52" s="7"/>
      <c r="N52" s="7"/>
      <c r="O52" s="7"/>
      <c r="P52" s="7"/>
      <c r="Q52" s="7"/>
    </row>
    <row r="53" spans="1:17" x14ac:dyDescent="0.25">
      <c r="A53" s="8">
        <v>52</v>
      </c>
      <c r="B53" s="9">
        <f t="shared" si="3"/>
        <v>0.98785351713381087</v>
      </c>
      <c r="C53" s="7"/>
      <c r="D53" s="7"/>
      <c r="E53" s="7"/>
      <c r="F53" s="7"/>
      <c r="G53" s="11">
        <f t="shared" si="4"/>
        <v>322.98136645962734</v>
      </c>
      <c r="H53" s="7">
        <f t="shared" si="5"/>
        <v>3197.5057530083973</v>
      </c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8">
        <v>53</v>
      </c>
      <c r="B54" s="9">
        <f t="shared" si="3"/>
        <v>0.98799327854553798</v>
      </c>
      <c r="C54" s="7"/>
      <c r="D54" s="7"/>
      <c r="E54" s="7"/>
      <c r="F54" s="7"/>
      <c r="G54" s="11">
        <f t="shared" si="4"/>
        <v>329.19254658385097</v>
      </c>
      <c r="H54" s="7">
        <f t="shared" si="5"/>
        <v>3197.8264673027943</v>
      </c>
      <c r="I54" s="7"/>
      <c r="J54" s="7"/>
      <c r="K54" s="7"/>
      <c r="L54" s="7"/>
      <c r="M54" s="7"/>
      <c r="N54" s="7"/>
      <c r="O54" s="7"/>
      <c r="P54" s="7"/>
      <c r="Q54" s="7"/>
    </row>
    <row r="55" spans="1:17" x14ac:dyDescent="0.25">
      <c r="A55" s="8">
        <v>54</v>
      </c>
      <c r="B55" s="9">
        <f t="shared" si="3"/>
        <v>0.9881160024133262</v>
      </c>
      <c r="C55" s="7"/>
      <c r="D55" s="7"/>
      <c r="E55" s="7"/>
      <c r="F55" s="7"/>
      <c r="G55" s="11">
        <f t="shared" si="4"/>
        <v>335.40372670807454</v>
      </c>
      <c r="H55" s="7">
        <f t="shared" si="5"/>
        <v>3198.1059436368064</v>
      </c>
      <c r="I55" s="7"/>
      <c r="J55" s="7"/>
      <c r="K55" s="7"/>
      <c r="L55" s="7"/>
      <c r="M55" s="7"/>
      <c r="N55" s="7"/>
      <c r="O55" s="7"/>
      <c r="P55" s="7"/>
      <c r="Q55" s="7"/>
    </row>
    <row r="56" spans="1:17" x14ac:dyDescent="0.25">
      <c r="A56" s="8">
        <v>55</v>
      </c>
      <c r="B56" s="9">
        <f t="shared" si="3"/>
        <v>0.98822376569031922</v>
      </c>
      <c r="C56" s="7"/>
      <c r="D56" s="7"/>
      <c r="E56" s="7"/>
      <c r="F56" s="7"/>
      <c r="G56" s="11">
        <f t="shared" si="4"/>
        <v>341.61490683229812</v>
      </c>
      <c r="H56" s="7">
        <f t="shared" si="5"/>
        <v>3198.3494844537804</v>
      </c>
      <c r="I56" s="7"/>
      <c r="J56" s="7"/>
      <c r="K56" s="7"/>
      <c r="L56" s="7"/>
      <c r="M56" s="7"/>
      <c r="N56" s="7"/>
      <c r="O56" s="7"/>
      <c r="P56" s="7"/>
      <c r="Q56" s="7"/>
    </row>
    <row r="57" spans="1:17" x14ac:dyDescent="0.25">
      <c r="A57" s="8">
        <v>56</v>
      </c>
      <c r="B57" s="9">
        <f t="shared" si="3"/>
        <v>0.98831839213974249</v>
      </c>
      <c r="C57" s="7"/>
      <c r="D57" s="7"/>
      <c r="E57" s="7"/>
      <c r="F57" s="7"/>
      <c r="G57" s="11">
        <f t="shared" si="4"/>
        <v>347.82608695652175</v>
      </c>
      <c r="H57" s="7">
        <f t="shared" si="5"/>
        <v>3198.5617104003604</v>
      </c>
      <c r="I57" s="7"/>
      <c r="J57" s="7"/>
      <c r="K57" s="7"/>
      <c r="L57" s="7"/>
      <c r="M57" s="7"/>
      <c r="N57" s="7"/>
      <c r="O57" s="7"/>
      <c r="P57" s="7"/>
      <c r="Q57" s="7"/>
    </row>
    <row r="58" spans="1:17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x14ac:dyDescent="0.25">
      <c r="A59" s="7"/>
      <c r="B59" s="7"/>
      <c r="C59" s="7"/>
      <c r="D59" s="7"/>
      <c r="E59" s="7"/>
      <c r="F59" s="7"/>
      <c r="G59" s="11">
        <f>E19</f>
        <v>155.25644141669238</v>
      </c>
      <c r="H59" s="7">
        <f>$E$9*(1-2.72^(-$E$3*G59))</f>
        <v>3097.4253766174584</v>
      </c>
      <c r="I59" s="7"/>
      <c r="J59" s="7"/>
      <c r="K59" s="7"/>
      <c r="L59" s="7"/>
      <c r="M59" s="7"/>
      <c r="N59" s="7"/>
      <c r="O59" s="7"/>
      <c r="P59" s="7"/>
      <c r="Q59" s="7"/>
    </row>
    <row r="60" spans="1:17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x14ac:dyDescent="0.25">
      <c r="A61" s="18">
        <f>A62</f>
        <v>24.996287068087472</v>
      </c>
      <c r="B61" s="18">
        <v>0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x14ac:dyDescent="0.25">
      <c r="A62" s="18">
        <f>Hoja1!$H$9</f>
        <v>24.996287068087472</v>
      </c>
      <c r="B62" s="9">
        <f>($E$2*(1-2.71828^(-$E$23*A62)))*E9</f>
        <v>3042.027873337428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4" spans="1:17" x14ac:dyDescent="0.25">
      <c r="B64" t="s">
        <v>14</v>
      </c>
    </row>
    <row r="65" spans="2:2" x14ac:dyDescent="0.25">
      <c r="B65" t="s">
        <v>15</v>
      </c>
    </row>
    <row r="66" spans="2:2" x14ac:dyDescent="0.25">
      <c r="B66" t="s">
        <v>16</v>
      </c>
    </row>
    <row r="67" spans="2:2" x14ac:dyDescent="0.25">
      <c r="B67" t="s">
        <v>17</v>
      </c>
    </row>
    <row r="68" spans="2:2" x14ac:dyDescent="0.25">
      <c r="B68" t="s">
        <v>18</v>
      </c>
    </row>
    <row r="69" spans="2:2" x14ac:dyDescent="0.25">
      <c r="B69" t="s">
        <v>19</v>
      </c>
    </row>
  </sheetData>
  <sheetProtection password="C32D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FD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Morla</dc:creator>
  <cp:lastModifiedBy>Morla</cp:lastModifiedBy>
  <dcterms:created xsi:type="dcterms:W3CDTF">2014-08-01T15:05:04Z</dcterms:created>
  <dcterms:modified xsi:type="dcterms:W3CDTF">2014-11-17T14:46:53Z</dcterms:modified>
</cp:coreProperties>
</file>